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muesiri Ojo\Desktop\National Bureau of Statistics\NBS 2020\Admin Data\FAAC\"/>
    </mc:Choice>
  </mc:AlternateContent>
  <xr:revisionPtr revIDLastSave="0" documentId="13_ncr:1_{1FAD2A61-8684-4A61-9990-6DC5F3C48B4E}" xr6:coauthVersionLast="45" xr6:coauthVersionMax="45" xr10:uidLastSave="{00000000-0000-0000-0000-000000000000}"/>
  <bookViews>
    <workbookView xWindow="-110" yWindow="-110" windowWidth="19420" windowHeight="10420" firstSheet="1" activeTab="2" xr2:uid="{00000000-000D-0000-FFFF-FFFF00000000}"/>
  </bookViews>
  <sheets>
    <sheet name="MONTHENTRY" sheetId="8" state="hidden" r:id="rId1"/>
    <sheet name="Sum &amp; FG" sheetId="4" r:id="rId2"/>
    <sheet name="SG Details" sheetId="1" r:id="rId3"/>
    <sheet name="LGC Details" sheetId="2" r:id="rId4"/>
    <sheet name="sum sum" sheetId="12" r:id="rId5"/>
  </sheets>
  <definedNames>
    <definedName name="ACCTDATE">#REF!</definedName>
    <definedName name="acctmonth">MONTHENTRY!$F$6</definedName>
    <definedName name="previuosmonth">MONTHENTRY!$B$6</definedName>
    <definedName name="_xlnm.Print_Area" localSheetId="2">'SG Details'!$A$1:$Q$53</definedName>
    <definedName name="_xlnm.Print_Area" localSheetId="4">'sum sum'!$A$1:$I$48</definedName>
    <definedName name="_xlnm.Print_Titles" localSheetId="3">'LGC Details'!$1:$7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411" i="2" l="1"/>
  <c r="U410" i="2"/>
  <c r="U409" i="2"/>
  <c r="U408" i="2"/>
  <c r="U407" i="2"/>
  <c r="U406" i="2"/>
  <c r="U404" i="2"/>
  <c r="U403" i="2"/>
  <c r="U402" i="2"/>
  <c r="U401" i="2"/>
  <c r="U400" i="2"/>
  <c r="U399" i="2"/>
  <c r="U398" i="2"/>
  <c r="U397" i="2"/>
  <c r="U396" i="2"/>
  <c r="U395" i="2"/>
  <c r="U394" i="2"/>
  <c r="U393" i="2"/>
  <c r="U392" i="2"/>
  <c r="U391" i="2"/>
  <c r="U389" i="2"/>
  <c r="U388" i="2"/>
  <c r="U387" i="2"/>
  <c r="U386" i="2"/>
  <c r="U385" i="2"/>
  <c r="U384" i="2"/>
  <c r="U383" i="2"/>
  <c r="U382" i="2"/>
  <c r="U381" i="2"/>
  <c r="U380" i="2"/>
  <c r="U379" i="2"/>
  <c r="U378" i="2"/>
  <c r="U377" i="2"/>
  <c r="U376" i="2"/>
  <c r="U375" i="2"/>
  <c r="U374" i="2"/>
  <c r="U373" i="2"/>
  <c r="U371" i="2"/>
  <c r="U370" i="2"/>
  <c r="U369" i="2"/>
  <c r="U368" i="2"/>
  <c r="U367" i="2"/>
  <c r="U366" i="2"/>
  <c r="U365" i="2"/>
  <c r="U364" i="2"/>
  <c r="U363" i="2"/>
  <c r="U362" i="2"/>
  <c r="U361" i="2"/>
  <c r="U360" i="2"/>
  <c r="U359" i="2"/>
  <c r="U358" i="2"/>
  <c r="U357" i="2"/>
  <c r="U356" i="2"/>
  <c r="R354" i="2"/>
  <c r="U354" i="2"/>
  <c r="R353" i="2"/>
  <c r="U353" i="2"/>
  <c r="R352" i="2"/>
  <c r="U352" i="2"/>
  <c r="R351" i="2"/>
  <c r="U351" i="2"/>
  <c r="R350" i="2"/>
  <c r="U350" i="2"/>
  <c r="R349" i="2"/>
  <c r="U349" i="2"/>
  <c r="R348" i="2"/>
  <c r="U348" i="2"/>
  <c r="R347" i="2"/>
  <c r="U347" i="2"/>
  <c r="R346" i="2"/>
  <c r="U346" i="2"/>
  <c r="R345" i="2"/>
  <c r="U345" i="2"/>
  <c r="R344" i="2"/>
  <c r="U344" i="2"/>
  <c r="R343" i="2"/>
  <c r="U343" i="2"/>
  <c r="R342" i="2"/>
  <c r="U342" i="2"/>
  <c r="R341" i="2"/>
  <c r="U341" i="2"/>
  <c r="R340" i="2"/>
  <c r="U340" i="2"/>
  <c r="R339" i="2"/>
  <c r="U339" i="2"/>
  <c r="R338" i="2"/>
  <c r="U338" i="2"/>
  <c r="R337" i="2"/>
  <c r="U337" i="2"/>
  <c r="R336" i="2"/>
  <c r="U336" i="2"/>
  <c r="R335" i="2"/>
  <c r="U335" i="2"/>
  <c r="R334" i="2"/>
  <c r="U334" i="2"/>
  <c r="R333" i="2"/>
  <c r="U333" i="2"/>
  <c r="R332" i="2"/>
  <c r="U332" i="2"/>
  <c r="U330" i="2"/>
  <c r="U329" i="2"/>
  <c r="U328" i="2"/>
  <c r="U327" i="2"/>
  <c r="U326" i="2"/>
  <c r="U325" i="2"/>
  <c r="U324" i="2"/>
  <c r="U323" i="2"/>
  <c r="U322" i="2"/>
  <c r="U321" i="2"/>
  <c r="U320" i="2"/>
  <c r="U319" i="2"/>
  <c r="U318" i="2"/>
  <c r="U317" i="2"/>
  <c r="U316" i="2"/>
  <c r="U315" i="2"/>
  <c r="U314" i="2"/>
  <c r="U313" i="2"/>
  <c r="U312" i="2"/>
  <c r="U311" i="2"/>
  <c r="U310" i="2"/>
  <c r="U309" i="2"/>
  <c r="U308" i="2"/>
  <c r="U306" i="2"/>
  <c r="U305" i="2"/>
  <c r="U304" i="2"/>
  <c r="U303" i="2"/>
  <c r="U302" i="2"/>
  <c r="U301" i="2"/>
  <c r="U300" i="2"/>
  <c r="U299" i="2"/>
  <c r="U298" i="2"/>
  <c r="U297" i="2"/>
  <c r="U296" i="2"/>
  <c r="U295" i="2"/>
  <c r="U294" i="2"/>
  <c r="U293" i="2"/>
  <c r="U292" i="2"/>
  <c r="U291" i="2"/>
  <c r="U290" i="2"/>
  <c r="R288" i="2"/>
  <c r="U288" i="2"/>
  <c r="R287" i="2"/>
  <c r="U287" i="2"/>
  <c r="R286" i="2"/>
  <c r="U286" i="2"/>
  <c r="R285" i="2"/>
  <c r="U285" i="2"/>
  <c r="R284" i="2"/>
  <c r="U284" i="2"/>
  <c r="R283" i="2"/>
  <c r="U283" i="2"/>
  <c r="R282" i="2"/>
  <c r="U282" i="2"/>
  <c r="R281" i="2"/>
  <c r="U281" i="2"/>
  <c r="R280" i="2"/>
  <c r="U280" i="2"/>
  <c r="R279" i="2"/>
  <c r="U279" i="2"/>
  <c r="R278" i="2"/>
  <c r="U278" i="2"/>
  <c r="R277" i="2"/>
  <c r="U277" i="2"/>
  <c r="R276" i="2"/>
  <c r="U276" i="2"/>
  <c r="R275" i="2"/>
  <c r="U275" i="2"/>
  <c r="R274" i="2"/>
  <c r="U274" i="2"/>
  <c r="R273" i="2"/>
  <c r="U273" i="2"/>
  <c r="R272" i="2"/>
  <c r="U272" i="2"/>
  <c r="R271" i="2"/>
  <c r="U271" i="2"/>
  <c r="R270" i="2"/>
  <c r="U270" i="2"/>
  <c r="R269" i="2"/>
  <c r="U269" i="2"/>
  <c r="R268" i="2"/>
  <c r="U268" i="2"/>
  <c r="R267" i="2"/>
  <c r="U267" i="2"/>
  <c r="R266" i="2"/>
  <c r="U266" i="2"/>
  <c r="R265" i="2"/>
  <c r="U265" i="2"/>
  <c r="R264" i="2"/>
  <c r="U264" i="2"/>
  <c r="R263" i="2"/>
  <c r="U263" i="2"/>
  <c r="R262" i="2"/>
  <c r="U262" i="2"/>
  <c r="R261" i="2"/>
  <c r="U261" i="2"/>
  <c r="R260" i="2"/>
  <c r="U260" i="2"/>
  <c r="R259" i="2"/>
  <c r="U259" i="2"/>
  <c r="R258" i="2"/>
  <c r="U258" i="2"/>
  <c r="R257" i="2"/>
  <c r="U257" i="2"/>
  <c r="R256" i="2"/>
  <c r="U256" i="2"/>
  <c r="R254" i="2"/>
  <c r="U254" i="2"/>
  <c r="R253" i="2"/>
  <c r="U253" i="2"/>
  <c r="R252" i="2"/>
  <c r="U252" i="2"/>
  <c r="R251" i="2"/>
  <c r="U251" i="2"/>
  <c r="R250" i="2"/>
  <c r="U250" i="2"/>
  <c r="R249" i="2"/>
  <c r="U249" i="2"/>
  <c r="R248" i="2"/>
  <c r="U248" i="2"/>
  <c r="R247" i="2"/>
  <c r="U247" i="2"/>
  <c r="R246" i="2"/>
  <c r="U246" i="2"/>
  <c r="R245" i="2"/>
  <c r="U245" i="2"/>
  <c r="R244" i="2"/>
  <c r="U244" i="2"/>
  <c r="R243" i="2"/>
  <c r="U243" i="2"/>
  <c r="R242" i="2"/>
  <c r="U242" i="2"/>
  <c r="R241" i="2"/>
  <c r="U241" i="2"/>
  <c r="R240" i="2"/>
  <c r="U240" i="2"/>
  <c r="R239" i="2"/>
  <c r="U239" i="2"/>
  <c r="R238" i="2"/>
  <c r="U238" i="2"/>
  <c r="R237" i="2"/>
  <c r="U237" i="2"/>
  <c r="R236" i="2"/>
  <c r="U236" i="2"/>
  <c r="R235" i="2"/>
  <c r="U235" i="2"/>
  <c r="R234" i="2"/>
  <c r="U234" i="2"/>
  <c r="R233" i="2"/>
  <c r="U233" i="2"/>
  <c r="R232" i="2"/>
  <c r="U232" i="2"/>
  <c r="R231" i="2"/>
  <c r="U231" i="2"/>
  <c r="R230" i="2"/>
  <c r="U230" i="2"/>
  <c r="R229" i="2"/>
  <c r="U229" i="2"/>
  <c r="R228" i="2"/>
  <c r="U228" i="2"/>
  <c r="R227" i="2"/>
  <c r="U227" i="2"/>
  <c r="R226" i="2"/>
  <c r="U226" i="2"/>
  <c r="R225" i="2"/>
  <c r="U225" i="2"/>
  <c r="R223" i="2"/>
  <c r="U223" i="2"/>
  <c r="R222" i="2"/>
  <c r="U222" i="2"/>
  <c r="R221" i="2"/>
  <c r="U221" i="2"/>
  <c r="R220" i="2"/>
  <c r="U220" i="2"/>
  <c r="R219" i="2"/>
  <c r="U219" i="2"/>
  <c r="R218" i="2"/>
  <c r="U218" i="2"/>
  <c r="R217" i="2"/>
  <c r="U217" i="2"/>
  <c r="R216" i="2"/>
  <c r="U216" i="2"/>
  <c r="R215" i="2"/>
  <c r="U215" i="2"/>
  <c r="R214" i="2"/>
  <c r="U214" i="2"/>
  <c r="R213" i="2"/>
  <c r="U213" i="2"/>
  <c r="R212" i="2"/>
  <c r="U212" i="2"/>
  <c r="R211" i="2"/>
  <c r="U211" i="2"/>
  <c r="R210" i="2"/>
  <c r="U210" i="2"/>
  <c r="R209" i="2"/>
  <c r="U209" i="2"/>
  <c r="R208" i="2"/>
  <c r="U208" i="2"/>
  <c r="R207" i="2"/>
  <c r="U207" i="2"/>
  <c r="R206" i="2"/>
  <c r="U206" i="2"/>
  <c r="R204" i="2"/>
  <c r="U204" i="2"/>
  <c r="R203" i="2"/>
  <c r="U203" i="2"/>
  <c r="R202" i="2"/>
  <c r="U202" i="2"/>
  <c r="R201" i="2"/>
  <c r="U201" i="2"/>
  <c r="R200" i="2"/>
  <c r="U200" i="2"/>
  <c r="R199" i="2"/>
  <c r="U199" i="2"/>
  <c r="R198" i="2"/>
  <c r="U198" i="2"/>
  <c r="R197" i="2"/>
  <c r="U197" i="2"/>
  <c r="R196" i="2"/>
  <c r="U196" i="2"/>
  <c r="R195" i="2"/>
  <c r="U195" i="2"/>
  <c r="R194" i="2"/>
  <c r="U194" i="2"/>
  <c r="R193" i="2"/>
  <c r="U193" i="2"/>
  <c r="R192" i="2"/>
  <c r="U192" i="2"/>
  <c r="R191" i="2"/>
  <c r="U191" i="2"/>
  <c r="R190" i="2"/>
  <c r="U190" i="2"/>
  <c r="R189" i="2"/>
  <c r="U189" i="2"/>
  <c r="R188" i="2"/>
  <c r="U188" i="2"/>
  <c r="R187" i="2"/>
  <c r="U187" i="2"/>
  <c r="R186" i="2"/>
  <c r="U186" i="2"/>
  <c r="R185" i="2"/>
  <c r="U185" i="2"/>
  <c r="U183" i="2"/>
  <c r="U182" i="2"/>
  <c r="U181" i="2"/>
  <c r="U180" i="2"/>
  <c r="U179" i="2"/>
  <c r="U178" i="2"/>
  <c r="U177" i="2"/>
  <c r="U176" i="2"/>
  <c r="U175" i="2"/>
  <c r="U174" i="2"/>
  <c r="U173" i="2"/>
  <c r="U172" i="2"/>
  <c r="U171" i="2"/>
  <c r="U170" i="2"/>
  <c r="U169" i="2"/>
  <c r="U168" i="2"/>
  <c r="U167" i="2"/>
  <c r="U166" i="2"/>
  <c r="U165" i="2"/>
  <c r="U164" i="2"/>
  <c r="U163" i="2"/>
  <c r="U162" i="2"/>
  <c r="U161" i="2"/>
  <c r="U160" i="2"/>
  <c r="U159" i="2"/>
  <c r="R157" i="2"/>
  <c r="U157" i="2"/>
  <c r="R156" i="2"/>
  <c r="U156" i="2"/>
  <c r="R155" i="2"/>
  <c r="U155" i="2"/>
  <c r="R154" i="2"/>
  <c r="U154" i="2"/>
  <c r="R153" i="2"/>
  <c r="U153" i="2"/>
  <c r="R152" i="2"/>
  <c r="U152" i="2"/>
  <c r="R151" i="2"/>
  <c r="U151" i="2"/>
  <c r="R150" i="2"/>
  <c r="U150" i="2"/>
  <c r="R149" i="2"/>
  <c r="U149" i="2"/>
  <c r="R148" i="2"/>
  <c r="U148" i="2"/>
  <c r="R147" i="2"/>
  <c r="U147" i="2"/>
  <c r="R146" i="2"/>
  <c r="U146" i="2"/>
  <c r="R145" i="2"/>
  <c r="U145" i="2"/>
  <c r="U143" i="2"/>
  <c r="U142" i="2"/>
  <c r="U141" i="2"/>
  <c r="U140" i="2"/>
  <c r="U139" i="2"/>
  <c r="U138" i="2"/>
  <c r="U137" i="2"/>
  <c r="U136" i="2"/>
  <c r="U135" i="2"/>
  <c r="U134" i="2"/>
  <c r="U133" i="2"/>
  <c r="U132" i="2"/>
  <c r="U131" i="2"/>
  <c r="U130" i="2"/>
  <c r="U129" i="2"/>
  <c r="U128" i="2"/>
  <c r="U127" i="2"/>
  <c r="U126" i="2"/>
  <c r="U125" i="2"/>
  <c r="U124" i="2"/>
  <c r="U122" i="2"/>
  <c r="U121" i="2"/>
  <c r="U120" i="2"/>
  <c r="U119" i="2"/>
  <c r="U118" i="2"/>
  <c r="U117" i="2"/>
  <c r="U116" i="2"/>
  <c r="U115" i="2"/>
  <c r="U114" i="2"/>
  <c r="U113" i="2"/>
  <c r="U112" i="2"/>
  <c r="U111" i="2"/>
  <c r="U110" i="2"/>
  <c r="U109" i="2"/>
  <c r="U108" i="2"/>
  <c r="U107" i="2"/>
  <c r="R105" i="2"/>
  <c r="U105" i="2"/>
  <c r="R104" i="2"/>
  <c r="U104" i="2"/>
  <c r="R103" i="2"/>
  <c r="U103" i="2"/>
  <c r="R102" i="2"/>
  <c r="U102" i="2"/>
  <c r="R101" i="2"/>
  <c r="U101" i="2"/>
  <c r="R100" i="2"/>
  <c r="U100" i="2"/>
  <c r="R99" i="2"/>
  <c r="U99" i="2"/>
  <c r="R98" i="2"/>
  <c r="U98" i="2"/>
  <c r="R97" i="2"/>
  <c r="U97" i="2"/>
  <c r="R96" i="2"/>
  <c r="U96" i="2"/>
  <c r="R95" i="2"/>
  <c r="U95" i="2"/>
  <c r="R94" i="2"/>
  <c r="U94" i="2"/>
  <c r="R93" i="2"/>
  <c r="U93" i="2"/>
  <c r="R92" i="2"/>
  <c r="U92" i="2"/>
  <c r="R91" i="2"/>
  <c r="U91" i="2"/>
  <c r="R90" i="2"/>
  <c r="U90" i="2"/>
  <c r="R89" i="2"/>
  <c r="U89" i="2"/>
  <c r="R88" i="2"/>
  <c r="U88" i="2"/>
  <c r="R87" i="2"/>
  <c r="U87" i="2"/>
  <c r="R86" i="2"/>
  <c r="U86" i="2"/>
  <c r="R85" i="2"/>
  <c r="U85" i="2"/>
  <c r="U83" i="2"/>
  <c r="U82" i="2"/>
  <c r="U81" i="2"/>
  <c r="U80" i="2"/>
  <c r="U79" i="2"/>
  <c r="U78" i="2"/>
  <c r="U77" i="2"/>
  <c r="U76" i="2"/>
  <c r="U75" i="2"/>
  <c r="U74" i="2"/>
  <c r="U73" i="2"/>
  <c r="U72" i="2"/>
  <c r="U71" i="2"/>
  <c r="U70" i="2"/>
  <c r="U69" i="2"/>
  <c r="U68" i="2"/>
  <c r="U67" i="2"/>
  <c r="U66" i="2"/>
  <c r="U65" i="2"/>
  <c r="U64" i="2"/>
  <c r="U63" i="2"/>
  <c r="U61" i="2"/>
  <c r="U60" i="2"/>
  <c r="U59" i="2"/>
  <c r="U58" i="2"/>
  <c r="U57" i="2"/>
  <c r="U56" i="2"/>
  <c r="U55" i="2"/>
  <c r="U54" i="2"/>
  <c r="U53" i="2"/>
  <c r="U52" i="2"/>
  <c r="U51" i="2"/>
  <c r="U50" i="2"/>
  <c r="U49" i="2"/>
  <c r="U48" i="2"/>
  <c r="U47" i="2"/>
  <c r="U46" i="2"/>
  <c r="U45" i="2"/>
  <c r="U44" i="2"/>
  <c r="U43" i="2"/>
  <c r="U42" i="2"/>
  <c r="U41" i="2"/>
  <c r="U40" i="2"/>
  <c r="U39" i="2"/>
  <c r="U38" i="2"/>
  <c r="U37" i="2"/>
  <c r="U36" i="2"/>
  <c r="U35" i="2"/>
  <c r="U34" i="2"/>
  <c r="U33" i="2"/>
  <c r="U32" i="2"/>
  <c r="U31" i="2"/>
  <c r="U30" i="2"/>
  <c r="U29" i="2"/>
  <c r="U28" i="2"/>
  <c r="U27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13" i="2"/>
  <c r="U12" i="2"/>
  <c r="U11" i="2"/>
  <c r="U10" i="2"/>
  <c r="U9" i="2"/>
  <c r="U8" i="2"/>
  <c r="E26" i="4"/>
  <c r="H26" i="4"/>
  <c r="E30" i="4"/>
  <c r="E29" i="4"/>
  <c r="E28" i="4"/>
  <c r="E27" i="4"/>
  <c r="H27" i="4"/>
  <c r="H28" i="4"/>
  <c r="H29" i="4"/>
  <c r="H30" i="4"/>
  <c r="H31" i="4"/>
  <c r="G31" i="4"/>
  <c r="F31" i="4"/>
  <c r="E31" i="4"/>
  <c r="G17" i="4"/>
  <c r="G16" i="4"/>
  <c r="G15" i="4"/>
  <c r="G14" i="4"/>
  <c r="G13" i="4"/>
  <c r="G12" i="4"/>
  <c r="G11" i="4"/>
  <c r="G10" i="4"/>
  <c r="G9" i="4"/>
  <c r="G8" i="4"/>
  <c r="G7" i="4"/>
  <c r="R413" i="2"/>
  <c r="U413" i="2"/>
  <c r="T27" i="2"/>
  <c r="S27" i="2"/>
  <c r="Q27" i="2"/>
  <c r="U412" i="2"/>
  <c r="T412" i="2"/>
  <c r="S412" i="2"/>
  <c r="R412" i="2"/>
  <c r="Q412" i="2"/>
  <c r="U405" i="2"/>
  <c r="T405" i="2"/>
  <c r="S405" i="2"/>
  <c r="R405" i="2"/>
  <c r="Q405" i="2"/>
  <c r="U390" i="2"/>
  <c r="T390" i="2"/>
  <c r="S390" i="2"/>
  <c r="R390" i="2"/>
  <c r="Q390" i="2"/>
  <c r="U372" i="2"/>
  <c r="T372" i="2"/>
  <c r="S372" i="2"/>
  <c r="R372" i="2"/>
  <c r="Q372" i="2"/>
  <c r="U355" i="2"/>
  <c r="T355" i="2"/>
  <c r="S355" i="2"/>
  <c r="R355" i="2"/>
  <c r="Q355" i="2"/>
  <c r="U331" i="2"/>
  <c r="T331" i="2"/>
  <c r="S331" i="2"/>
  <c r="R331" i="2"/>
  <c r="Q331" i="2"/>
  <c r="U307" i="2"/>
  <c r="T307" i="2"/>
  <c r="S307" i="2"/>
  <c r="R307" i="2"/>
  <c r="Q307" i="2"/>
  <c r="U289" i="2"/>
  <c r="T289" i="2"/>
  <c r="S289" i="2"/>
  <c r="R289" i="2"/>
  <c r="Q289" i="2"/>
  <c r="U255" i="2"/>
  <c r="T255" i="2"/>
  <c r="S255" i="2"/>
  <c r="R255" i="2"/>
  <c r="Q255" i="2"/>
  <c r="U224" i="2"/>
  <c r="T224" i="2"/>
  <c r="S224" i="2"/>
  <c r="R224" i="2"/>
  <c r="Q224" i="2"/>
  <c r="U205" i="2"/>
  <c r="T205" i="2"/>
  <c r="S205" i="2"/>
  <c r="R205" i="2"/>
  <c r="Q205" i="2"/>
  <c r="U184" i="2"/>
  <c r="T184" i="2"/>
  <c r="S184" i="2"/>
  <c r="R184" i="2"/>
  <c r="Q184" i="2"/>
  <c r="U158" i="2"/>
  <c r="T158" i="2"/>
  <c r="S158" i="2"/>
  <c r="R158" i="2"/>
  <c r="Q158" i="2"/>
  <c r="U144" i="2"/>
  <c r="T144" i="2"/>
  <c r="S144" i="2"/>
  <c r="R144" i="2"/>
  <c r="Q144" i="2"/>
  <c r="U123" i="2"/>
  <c r="T123" i="2"/>
  <c r="S123" i="2"/>
  <c r="R123" i="2"/>
  <c r="Q123" i="2"/>
  <c r="U106" i="2"/>
  <c r="T106" i="2"/>
  <c r="S106" i="2"/>
  <c r="R106" i="2"/>
  <c r="Q106" i="2"/>
  <c r="U84" i="2"/>
  <c r="T84" i="2"/>
  <c r="S84" i="2"/>
  <c r="R84" i="2"/>
  <c r="Q84" i="2"/>
  <c r="U62" i="2"/>
  <c r="T62" i="2"/>
  <c r="S62" i="2"/>
  <c r="R62" i="2"/>
  <c r="Q62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I414" i="2"/>
  <c r="H414" i="2"/>
  <c r="G414" i="2"/>
  <c r="F41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I388" i="2"/>
  <c r="H388" i="2"/>
  <c r="G388" i="2"/>
  <c r="F388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I364" i="2"/>
  <c r="H364" i="2"/>
  <c r="G364" i="2"/>
  <c r="F364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I336" i="2"/>
  <c r="H336" i="2"/>
  <c r="G336" i="2"/>
  <c r="F33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I308" i="2"/>
  <c r="H308" i="2"/>
  <c r="G308" i="2"/>
  <c r="F30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I296" i="2"/>
  <c r="H296" i="2"/>
  <c r="G296" i="2"/>
  <c r="F296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I278" i="2"/>
  <c r="H278" i="2"/>
  <c r="G278" i="2"/>
  <c r="F278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I261" i="2"/>
  <c r="H261" i="2"/>
  <c r="G261" i="2"/>
  <c r="F261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I242" i="2"/>
  <c r="H242" i="2"/>
  <c r="G242" i="2"/>
  <c r="F24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I228" i="2"/>
  <c r="H228" i="2"/>
  <c r="G228" i="2"/>
  <c r="F228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54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I202" i="2"/>
  <c r="H202" i="2"/>
  <c r="G202" i="2"/>
  <c r="F202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I183" i="2"/>
  <c r="H183" i="2"/>
  <c r="G183" i="2"/>
  <c r="F183" i="2"/>
  <c r="J154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5" i="2"/>
  <c r="I155" i="2"/>
  <c r="H155" i="2"/>
  <c r="G155" i="2"/>
  <c r="F155" i="2"/>
  <c r="J130" i="2"/>
  <c r="J123" i="2"/>
  <c r="J124" i="2"/>
  <c r="J125" i="2"/>
  <c r="J126" i="2"/>
  <c r="J127" i="2"/>
  <c r="J128" i="2"/>
  <c r="J129" i="2"/>
  <c r="J131" i="2"/>
  <c r="I131" i="2"/>
  <c r="H131" i="2"/>
  <c r="G131" i="2"/>
  <c r="F13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I122" i="2"/>
  <c r="H122" i="2"/>
  <c r="G122" i="2"/>
  <c r="F122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I101" i="2"/>
  <c r="H101" i="2"/>
  <c r="G101" i="2"/>
  <c r="F101" i="2"/>
  <c r="G79" i="2"/>
  <c r="H79" i="2"/>
  <c r="I79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K79" i="2"/>
  <c r="F79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I47" i="2"/>
  <c r="H47" i="2"/>
  <c r="G47" i="2"/>
  <c r="F4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I25" i="2"/>
  <c r="H25" i="2"/>
  <c r="G25" i="2"/>
  <c r="F25" i="2"/>
  <c r="E18" i="4"/>
  <c r="F45" i="1"/>
  <c r="J45" i="1"/>
  <c r="P45" i="1"/>
  <c r="F44" i="1"/>
  <c r="J44" i="1"/>
  <c r="P44" i="1"/>
  <c r="F43" i="1"/>
  <c r="J43" i="1"/>
  <c r="P43" i="1"/>
  <c r="F42" i="1"/>
  <c r="J42" i="1"/>
  <c r="P42" i="1"/>
  <c r="E41" i="1"/>
  <c r="F41" i="1"/>
  <c r="J41" i="1"/>
  <c r="P41" i="1"/>
  <c r="F40" i="1"/>
  <c r="J40" i="1"/>
  <c r="P40" i="1"/>
  <c r="F39" i="1"/>
  <c r="J39" i="1"/>
  <c r="P39" i="1"/>
  <c r="F38" i="1"/>
  <c r="J38" i="1"/>
  <c r="P38" i="1"/>
  <c r="E37" i="1"/>
  <c r="F37" i="1"/>
  <c r="J37" i="1"/>
  <c r="P37" i="1"/>
  <c r="F36" i="1"/>
  <c r="J36" i="1"/>
  <c r="P36" i="1"/>
  <c r="F35" i="1"/>
  <c r="J35" i="1"/>
  <c r="P35" i="1"/>
  <c r="F34" i="1"/>
  <c r="J34" i="1"/>
  <c r="P34" i="1"/>
  <c r="F33" i="1"/>
  <c r="J33" i="1"/>
  <c r="P33" i="1"/>
  <c r="F32" i="1"/>
  <c r="J32" i="1"/>
  <c r="P32" i="1"/>
  <c r="F31" i="1"/>
  <c r="J31" i="1"/>
  <c r="P31" i="1"/>
  <c r="F30" i="1"/>
  <c r="J30" i="1"/>
  <c r="P30" i="1"/>
  <c r="F29" i="1"/>
  <c r="J29" i="1"/>
  <c r="P29" i="1"/>
  <c r="F28" i="1"/>
  <c r="J28" i="1"/>
  <c r="P28" i="1"/>
  <c r="F27" i="1"/>
  <c r="J27" i="1"/>
  <c r="P27" i="1"/>
  <c r="F26" i="1"/>
  <c r="J26" i="1"/>
  <c r="P26" i="1"/>
  <c r="E25" i="1"/>
  <c r="F25" i="1"/>
  <c r="J25" i="1"/>
  <c r="P25" i="1"/>
  <c r="F24" i="1"/>
  <c r="J24" i="1"/>
  <c r="P24" i="1"/>
  <c r="F23" i="1"/>
  <c r="J23" i="1"/>
  <c r="P23" i="1"/>
  <c r="F22" i="1"/>
  <c r="J22" i="1"/>
  <c r="P22" i="1"/>
  <c r="E21" i="1"/>
  <c r="F21" i="1"/>
  <c r="J21" i="1"/>
  <c r="P21" i="1"/>
  <c r="F20" i="1"/>
  <c r="J20" i="1"/>
  <c r="P20" i="1"/>
  <c r="E19" i="1"/>
  <c r="F19" i="1"/>
  <c r="J19" i="1"/>
  <c r="P19" i="1"/>
  <c r="F18" i="1"/>
  <c r="J18" i="1"/>
  <c r="P18" i="1"/>
  <c r="F17" i="1"/>
  <c r="J17" i="1"/>
  <c r="P17" i="1"/>
  <c r="F16" i="1"/>
  <c r="J16" i="1"/>
  <c r="P16" i="1"/>
  <c r="E15" i="1"/>
  <c r="F15" i="1"/>
  <c r="J15" i="1"/>
  <c r="P15" i="1"/>
  <c r="F14" i="1"/>
  <c r="J14" i="1"/>
  <c r="P14" i="1"/>
  <c r="F13" i="1"/>
  <c r="J13" i="1"/>
  <c r="P13" i="1"/>
  <c r="E12" i="1"/>
  <c r="F12" i="1"/>
  <c r="J12" i="1"/>
  <c r="P12" i="1"/>
  <c r="F11" i="1"/>
  <c r="J11" i="1"/>
  <c r="P11" i="1"/>
  <c r="E10" i="1"/>
  <c r="F10" i="1"/>
  <c r="J10" i="1"/>
  <c r="P10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E46" i="1"/>
  <c r="P46" i="1"/>
  <c r="O46" i="1"/>
  <c r="N46" i="1"/>
  <c r="M46" i="1"/>
  <c r="L46" i="1"/>
  <c r="K46" i="1"/>
  <c r="J46" i="1"/>
  <c r="I46" i="1"/>
  <c r="H46" i="1"/>
  <c r="G46" i="1"/>
  <c r="F46" i="1"/>
  <c r="D46" i="1"/>
  <c r="E13" i="12"/>
  <c r="E15" i="12"/>
  <c r="E17" i="12"/>
  <c r="E21" i="12"/>
  <c r="E28" i="12"/>
  <c r="E31" i="12"/>
  <c r="E33" i="12"/>
  <c r="E34" i="12"/>
  <c r="E35" i="12"/>
  <c r="E36" i="12"/>
  <c r="E39" i="12"/>
  <c r="H43" i="12"/>
  <c r="H42" i="12"/>
  <c r="H41" i="12"/>
  <c r="H40" i="12"/>
  <c r="H39" i="12"/>
  <c r="H38" i="12"/>
  <c r="H37" i="12"/>
  <c r="H36" i="12"/>
  <c r="H35" i="12"/>
  <c r="H34" i="12"/>
  <c r="H33" i="12"/>
  <c r="H32" i="12"/>
  <c r="H31" i="12"/>
  <c r="H30" i="12"/>
  <c r="H29" i="12"/>
  <c r="H28" i="12"/>
  <c r="H27" i="12"/>
  <c r="H26" i="12"/>
  <c r="H25" i="12"/>
  <c r="H24" i="12"/>
  <c r="H23" i="12"/>
  <c r="H22" i="12"/>
  <c r="H21" i="12"/>
  <c r="H20" i="12"/>
  <c r="H19" i="12"/>
  <c r="H18" i="12"/>
  <c r="H17" i="12"/>
  <c r="H16" i="12"/>
  <c r="H15" i="12"/>
  <c r="H14" i="12"/>
  <c r="H13" i="12"/>
  <c r="H12" i="12"/>
  <c r="H11" i="12"/>
  <c r="H10" i="12"/>
  <c r="H9" i="12"/>
  <c r="H8" i="12"/>
  <c r="H7" i="12"/>
  <c r="H44" i="12"/>
  <c r="G44" i="12"/>
  <c r="F44" i="12"/>
  <c r="E44" i="12"/>
  <c r="D44" i="12"/>
  <c r="D31" i="4"/>
  <c r="C31" i="4"/>
  <c r="F18" i="4"/>
  <c r="D18" i="4"/>
  <c r="C18" i="4"/>
  <c r="G18" i="4"/>
  <c r="F5" i="8"/>
  <c r="B1" i="8"/>
  <c r="C1" i="8"/>
  <c r="G5" i="8"/>
  <c r="B5" i="8"/>
  <c r="F10" i="8"/>
  <c r="F15" i="8"/>
  <c r="F14" i="8"/>
  <c r="F11" i="8"/>
  <c r="F17" i="8"/>
  <c r="F13" i="8"/>
  <c r="F16" i="8"/>
  <c r="F8" i="8"/>
  <c r="F9" i="8"/>
  <c r="F18" i="8"/>
  <c r="F19" i="8"/>
  <c r="F12" i="8"/>
  <c r="B15" i="8"/>
  <c r="B8" i="8"/>
  <c r="B12" i="8"/>
  <c r="B13" i="8"/>
  <c r="B11" i="8"/>
  <c r="B9" i="8"/>
  <c r="B18" i="8"/>
  <c r="B17" i="8"/>
  <c r="B10" i="8"/>
  <c r="B16" i="8"/>
  <c r="B19" i="8"/>
  <c r="B14" i="8"/>
  <c r="F6" i="8"/>
  <c r="C5" i="8"/>
  <c r="B6" i="8"/>
</calcChain>
</file>

<file path=xl/sharedStrings.xml><?xml version="1.0" encoding="utf-8"?>
<sst xmlns="http://schemas.openxmlformats.org/spreadsheetml/2006/main" count="1808" uniqueCount="934">
  <si>
    <t>S/n</t>
  </si>
  <si>
    <t>No. of LGCs</t>
  </si>
  <si>
    <t>Gross Total</t>
  </si>
  <si>
    <t>External Debt</t>
  </si>
  <si>
    <t>Stabilization</t>
  </si>
  <si>
    <t>Development of Natural Resources</t>
  </si>
  <si>
    <t>FCT-Abuja</t>
  </si>
  <si>
    <t>Gross Statutory Allocation</t>
  </si>
  <si>
    <t>6=4+5</t>
  </si>
  <si>
    <t>10=6-(7+8+9)</t>
  </si>
  <si>
    <t>Sub-total</t>
  </si>
  <si>
    <t>State</t>
  </si>
  <si>
    <t>Local Government Councils</t>
  </si>
  <si>
    <t>Value Added Tax</t>
  </si>
  <si>
    <t>Contractual Obligation (ISPO)</t>
  </si>
  <si>
    <t>Net Statutory Allocation</t>
  </si>
  <si>
    <t>Total Net Amount</t>
  </si>
  <si>
    <t>Statutory</t>
  </si>
  <si>
    <t>Total</t>
  </si>
  <si>
    <t>13% Derivation Fund</t>
  </si>
  <si>
    <t>FGN (CRF Account)</t>
  </si>
  <si>
    <t>Share of Derivation &amp; Ecology</t>
  </si>
  <si>
    <t>Beneficiaries</t>
  </si>
  <si>
    <t>Table I</t>
  </si>
  <si>
    <t>Table II</t>
  </si>
  <si>
    <t>Table IV</t>
  </si>
  <si>
    <t>Total Allocation</t>
  </si>
  <si>
    <t>FGN (see Table II)</t>
  </si>
  <si>
    <t>Table III</t>
  </si>
  <si>
    <t>Note :</t>
  </si>
  <si>
    <t>Deductions</t>
  </si>
  <si>
    <t>VAT</t>
  </si>
  <si>
    <t>Total Gross Amount</t>
  </si>
  <si>
    <t>State (see Table III)</t>
  </si>
  <si>
    <t>LGCs (see Table IV)</t>
  </si>
  <si>
    <t>……………………………………………………………</t>
  </si>
  <si>
    <t>Federal Ministry of Finance, Abuja</t>
  </si>
  <si>
    <r>
      <t xml:space="preserve">Source: </t>
    </r>
    <r>
      <rPr>
        <b/>
        <sz val="16"/>
        <rFont val="Arial"/>
        <family val="2"/>
      </rPr>
      <t>Office of the Accountant-General of the Federation</t>
    </r>
  </si>
  <si>
    <t>Abuja. Nigeria.</t>
  </si>
  <si>
    <t>13% Share of Derivation (Net)</t>
  </si>
  <si>
    <t>Payment for Fertilizer, State Water Supply Project, State Agricultural Project and National Fadama Project</t>
  </si>
  <si>
    <t>15=6+11+12+13+14</t>
  </si>
  <si>
    <t>16=10+11+12+13+14</t>
  </si>
  <si>
    <t>Exchange Gain Difference</t>
  </si>
  <si>
    <t>Check!!</t>
  </si>
  <si>
    <t>Cost of Collection - NCS</t>
  </si>
  <si>
    <t>KANO SUBTOTAL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</si>
  <si>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</si>
  <si>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</si>
  <si>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</si>
  <si>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</si>
  <si>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</si>
  <si>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</si>
  <si>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</si>
  <si>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</si>
  <si>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</si>
  <si>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</si>
  <si>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</si>
  <si>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</si>
  <si>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</si>
  <si>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</si>
  <si>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</si>
  <si>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</si>
  <si>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</si>
  <si>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</si>
  <si>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</si>
  <si>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</si>
  <si>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</si>
  <si>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</si>
  <si>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</si>
  <si>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</si>
  <si>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</si>
  <si>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</si>
  <si>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</si>
  <si>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</si>
  <si>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</si>
  <si>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</si>
  <si>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</si>
  <si>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</si>
  <si>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</si>
  <si>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</si>
  <si>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</si>
  <si>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</si>
  <si>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FCT-ABUJA</t>
  </si>
  <si>
    <t>Gross VAT Allocation</t>
  </si>
  <si>
    <t>NASARAWA</t>
  </si>
  <si>
    <t>ABA NORTH</t>
  </si>
  <si>
    <t>ABA SOUTH</t>
  </si>
  <si>
    <t>AROCHUKWU</t>
  </si>
  <si>
    <t>BENDE</t>
  </si>
  <si>
    <t>IKWUANO</t>
  </si>
  <si>
    <t>ISIALA NGWA NORTH</t>
  </si>
  <si>
    <t>ISIALA NGWA SOUTH</t>
  </si>
  <si>
    <t>ISUIKWUATO</t>
  </si>
  <si>
    <t>NNEOCHI</t>
  </si>
  <si>
    <t>OBIOMA NGWA</t>
  </si>
  <si>
    <t>OHAFIA</t>
  </si>
  <si>
    <t>OSISIOMA</t>
  </si>
  <si>
    <t>UGWUNAGBO</t>
  </si>
  <si>
    <t>UKWA EAST</t>
  </si>
  <si>
    <t>UKWA WEST</t>
  </si>
  <si>
    <t>UMUAHIA NORTH</t>
  </si>
  <si>
    <t>UMUAHIA SOUTH</t>
  </si>
  <si>
    <t>DEMSA</t>
  </si>
  <si>
    <t>FUFORE</t>
  </si>
  <si>
    <t>GANYE</t>
  </si>
  <si>
    <t>GIREI</t>
  </si>
  <si>
    <t>GOMBI</t>
  </si>
  <si>
    <t>GUYUK</t>
  </si>
  <si>
    <t>HONG</t>
  </si>
  <si>
    <t>JADA</t>
  </si>
  <si>
    <t>LAMURDE</t>
  </si>
  <si>
    <t>MADAGALI</t>
  </si>
  <si>
    <t>MAIHA</t>
  </si>
  <si>
    <t>MAYO-BELWA</t>
  </si>
  <si>
    <t>MICHIKA</t>
  </si>
  <si>
    <t>MUBI NORTH</t>
  </si>
  <si>
    <t>MUBI SOUTH</t>
  </si>
  <si>
    <t>NUMAN</t>
  </si>
  <si>
    <t>SHELLENG</t>
  </si>
  <si>
    <t>SONG</t>
  </si>
  <si>
    <t>TOUNGO</t>
  </si>
  <si>
    <t>ABAK</t>
  </si>
  <si>
    <t>EASTERN OBOLO</t>
  </si>
  <si>
    <t>EKET</t>
  </si>
  <si>
    <t>EKPE ATAI</t>
  </si>
  <si>
    <t>ESSIEN UDIM</t>
  </si>
  <si>
    <t>ETIM EKPO</t>
  </si>
  <si>
    <t>ETINAN</t>
  </si>
  <si>
    <t>IBENO</t>
  </si>
  <si>
    <t>IBESIKPO ASUTAN</t>
  </si>
  <si>
    <t>IBIONO IBOM</t>
  </si>
  <si>
    <t>IKA</t>
  </si>
  <si>
    <t>IKONO</t>
  </si>
  <si>
    <t>IKOT ABASI</t>
  </si>
  <si>
    <t>IKOT EKPENE</t>
  </si>
  <si>
    <t>INI</t>
  </si>
  <si>
    <t>ITU</t>
  </si>
  <si>
    <t>MBO</t>
  </si>
  <si>
    <t>MKPAT ENIN</t>
  </si>
  <si>
    <t>NSIT IBOM</t>
  </si>
  <si>
    <t>NSIT UBIUM</t>
  </si>
  <si>
    <t>OBAT AKARA</t>
  </si>
  <si>
    <t>OKOBO</t>
  </si>
  <si>
    <t>ONNA</t>
  </si>
  <si>
    <t>ORON</t>
  </si>
  <si>
    <t>ORUK ANAM</t>
  </si>
  <si>
    <t>UDUNG UKO</t>
  </si>
  <si>
    <t>UKANAFUN</t>
  </si>
  <si>
    <t>UQUO</t>
  </si>
  <si>
    <t>URUAN</t>
  </si>
  <si>
    <t>URUE OFFONG/ORUK</t>
  </si>
  <si>
    <t>UYO</t>
  </si>
  <si>
    <t>AGUATA</t>
  </si>
  <si>
    <t>ANAMBRA EAST</t>
  </si>
  <si>
    <t>ANAMBRA WEST</t>
  </si>
  <si>
    <t>ANIOCHA</t>
  </si>
  <si>
    <t>AWKA NORTH</t>
  </si>
  <si>
    <t>AWKA SOUTH</t>
  </si>
  <si>
    <t>AYAMELUM</t>
  </si>
  <si>
    <t>DUNUKOFIA</t>
  </si>
  <si>
    <t>EKWUSIGWO</t>
  </si>
  <si>
    <t>IDEMILI NORTH</t>
  </si>
  <si>
    <t>IDEMILI SOUTH</t>
  </si>
  <si>
    <t>IHIALA</t>
  </si>
  <si>
    <t>NJIKOKA</t>
  </si>
  <si>
    <t>NNEWI NORTH</t>
  </si>
  <si>
    <t>NNEWI SOUTH</t>
  </si>
  <si>
    <t>OGBARU</t>
  </si>
  <si>
    <t>ONISHA NORTH</t>
  </si>
  <si>
    <t>ONISHA SOUTH</t>
  </si>
  <si>
    <t>ORUMBA NORTH</t>
  </si>
  <si>
    <t>ORUMBA SOUTH</t>
  </si>
  <si>
    <t>OYI</t>
  </si>
  <si>
    <t>ALKALERI</t>
  </si>
  <si>
    <t>BOGORO</t>
  </si>
  <si>
    <t>DAMBAN</t>
  </si>
  <si>
    <t>DARAZO</t>
  </si>
  <si>
    <t>DASS</t>
  </si>
  <si>
    <t>GAMAWA</t>
  </si>
  <si>
    <t>GANJUWA</t>
  </si>
  <si>
    <t>GIADE</t>
  </si>
  <si>
    <t>I/GADAU</t>
  </si>
  <si>
    <t>JAMA'ARE</t>
  </si>
  <si>
    <t>KATAGUM</t>
  </si>
  <si>
    <t>KIRFI</t>
  </si>
  <si>
    <t>MISAU</t>
  </si>
  <si>
    <t>NINGI</t>
  </si>
  <si>
    <t>SHIRA</t>
  </si>
  <si>
    <t>TAFAWA BALEWA</t>
  </si>
  <si>
    <t>TORO</t>
  </si>
  <si>
    <t>WARJI</t>
  </si>
  <si>
    <t>ZAKI</t>
  </si>
  <si>
    <t>BRASS</t>
  </si>
  <si>
    <t>EKERMOR</t>
  </si>
  <si>
    <t>KOLOKUMA/OPOKUMA</t>
  </si>
  <si>
    <t>NEMBE</t>
  </si>
  <si>
    <t>OGBIA</t>
  </si>
  <si>
    <t>SAGBAMA</t>
  </si>
  <si>
    <t>SOUTHERN IJAW</t>
  </si>
  <si>
    <t>YENAGOA</t>
  </si>
  <si>
    <t>ADO</t>
  </si>
  <si>
    <t>AGATU</t>
  </si>
  <si>
    <t>APA</t>
  </si>
  <si>
    <t>BURUKU</t>
  </si>
  <si>
    <t>GBOKO</t>
  </si>
  <si>
    <t>GUMA</t>
  </si>
  <si>
    <t>GWER EAST</t>
  </si>
  <si>
    <t>GWER WEST</t>
  </si>
  <si>
    <t>KATSINA ALA</t>
  </si>
  <si>
    <t>KONSHISHA</t>
  </si>
  <si>
    <t>KWANDE</t>
  </si>
  <si>
    <t>LOGO</t>
  </si>
  <si>
    <t>MAKURDI</t>
  </si>
  <si>
    <t>OBI</t>
  </si>
  <si>
    <t>OGBADIBO</t>
  </si>
  <si>
    <t>OHIMINI</t>
  </si>
  <si>
    <t>OJU</t>
  </si>
  <si>
    <t>OKPOKWU</t>
  </si>
  <si>
    <t>OTUKPO</t>
  </si>
  <si>
    <t>TARKA</t>
  </si>
  <si>
    <t>UKUM</t>
  </si>
  <si>
    <t>USHONGO</t>
  </si>
  <si>
    <t>VANDEIKYA</t>
  </si>
  <si>
    <t>ABADAN</t>
  </si>
  <si>
    <t>ASKIRA UBA</t>
  </si>
  <si>
    <t>BAMA</t>
  </si>
  <si>
    <t>BAYO</t>
  </si>
  <si>
    <t>BIU</t>
  </si>
  <si>
    <t>CHIBOK</t>
  </si>
  <si>
    <t>DAMBOA</t>
  </si>
  <si>
    <t>DIKWA</t>
  </si>
  <si>
    <t>GUBIO</t>
  </si>
  <si>
    <t>GUZAMALA</t>
  </si>
  <si>
    <t>GWOZA</t>
  </si>
  <si>
    <t>HAWUL</t>
  </si>
  <si>
    <t>JERE</t>
  </si>
  <si>
    <t>KAGA</t>
  </si>
  <si>
    <t>KALA BALGE</t>
  </si>
  <si>
    <t>KONDUGA</t>
  </si>
  <si>
    <t>KUKAWA</t>
  </si>
  <si>
    <t>KWAYA KUSAR</t>
  </si>
  <si>
    <t>MAFA</t>
  </si>
  <si>
    <t>MAGUMERI</t>
  </si>
  <si>
    <t>MAIDUGURI METRO</t>
  </si>
  <si>
    <t>MARTE</t>
  </si>
  <si>
    <t>MOBBAR</t>
  </si>
  <si>
    <t>MONGUNO</t>
  </si>
  <si>
    <t>NGALA</t>
  </si>
  <si>
    <t>NGANZAI</t>
  </si>
  <si>
    <t>SHANI</t>
  </si>
  <si>
    <t>ABI</t>
  </si>
  <si>
    <t>AKAMKPA</t>
  </si>
  <si>
    <t>AKPABUYO</t>
  </si>
  <si>
    <t>BAKASSI</t>
  </si>
  <si>
    <t>BEKWARA</t>
  </si>
  <si>
    <t>BIASE</t>
  </si>
  <si>
    <t>BOKI</t>
  </si>
  <si>
    <t>CALABAR MUNICIPAL</t>
  </si>
  <si>
    <t>CALABAR SOUTH</t>
  </si>
  <si>
    <t>ETUNG</t>
  </si>
  <si>
    <t>IKOM</t>
  </si>
  <si>
    <t>OBANLIKU</t>
  </si>
  <si>
    <t>OBUBRA</t>
  </si>
  <si>
    <t>OBUDU</t>
  </si>
  <si>
    <t>ODUKPANI</t>
  </si>
  <si>
    <t>OGAJA</t>
  </si>
  <si>
    <t>YAKURR</t>
  </si>
  <si>
    <t>YALA</t>
  </si>
  <si>
    <t>ANIOCHA NORTH</t>
  </si>
  <si>
    <t>ANIOCHA SOUTH</t>
  </si>
  <si>
    <t>BOMADI</t>
  </si>
  <si>
    <t>BURUTU</t>
  </si>
  <si>
    <t>ETHIOPE EAST</t>
  </si>
  <si>
    <t>ETHIOPE WEST</t>
  </si>
  <si>
    <t>IKA NORTH EAST</t>
  </si>
  <si>
    <t>IKA SOUTH</t>
  </si>
  <si>
    <t>ISOKO NORTH</t>
  </si>
  <si>
    <t>ISOKO SOUTH</t>
  </si>
  <si>
    <t>NDOKWA EAST</t>
  </si>
  <si>
    <t>NDOKWA WEST</t>
  </si>
  <si>
    <t>OKPE</t>
  </si>
  <si>
    <t>OSHIMILI NORTH</t>
  </si>
  <si>
    <t>OSHIMILI SOUTH</t>
  </si>
  <si>
    <t>PATANI</t>
  </si>
  <si>
    <t>SAPELE</t>
  </si>
  <si>
    <t>UDU</t>
  </si>
  <si>
    <t>UGHELLI NORTH</t>
  </si>
  <si>
    <t>UGHELLI SOUTH</t>
  </si>
  <si>
    <t>UKWUANI</t>
  </si>
  <si>
    <t>UVWIE</t>
  </si>
  <si>
    <t>WARRI SOUTH</t>
  </si>
  <si>
    <t>WARRI NORTH</t>
  </si>
  <si>
    <t>WARRI SOUTH-WEST</t>
  </si>
  <si>
    <t>ABAKALIKI</t>
  </si>
  <si>
    <t>AFIKPO NORTH</t>
  </si>
  <si>
    <t>EZZA NORTH</t>
  </si>
  <si>
    <t>EZZA SOUTH</t>
  </si>
  <si>
    <t>IKWO</t>
  </si>
  <si>
    <t>ISHIELU</t>
  </si>
  <si>
    <t>IVO</t>
  </si>
  <si>
    <t>IZZI</t>
  </si>
  <si>
    <t>OHAOZARA</t>
  </si>
  <si>
    <t>OHAUKWU</t>
  </si>
  <si>
    <t>ONICHA</t>
  </si>
  <si>
    <t>AKOKO EDO</t>
  </si>
  <si>
    <t>EGOR</t>
  </si>
  <si>
    <t>ESAN CENTRAL</t>
  </si>
  <si>
    <t>ESAN NORTH EAST</t>
  </si>
  <si>
    <t>ESAN SOUTH EAST</t>
  </si>
  <si>
    <t>ESAN WEST</t>
  </si>
  <si>
    <t>ETSAKO CENTRAL</t>
  </si>
  <si>
    <t>ETSAKO EAST</t>
  </si>
  <si>
    <t>ETSAKO WEST</t>
  </si>
  <si>
    <t>IGUEBEN</t>
  </si>
  <si>
    <t>IKPOBA OKHA</t>
  </si>
  <si>
    <t>OREDO</t>
  </si>
  <si>
    <t>ORHIONWON</t>
  </si>
  <si>
    <t>OVIA NORTH EAST</t>
  </si>
  <si>
    <t>OVIA SOUTH WEST</t>
  </si>
  <si>
    <t>OWAN EAST</t>
  </si>
  <si>
    <t>OWAN WEST</t>
  </si>
  <si>
    <t>UHUNMWODE</t>
  </si>
  <si>
    <t>ADO EKITI</t>
  </si>
  <si>
    <t>AIYEKIRE</t>
  </si>
  <si>
    <t>EFON</t>
  </si>
  <si>
    <t>EKITI EAST</t>
  </si>
  <si>
    <t>EKITI SOUTH WEST</t>
  </si>
  <si>
    <t>EKITI WEST</t>
  </si>
  <si>
    <t>EMURE</t>
  </si>
  <si>
    <t>IDO-OSI</t>
  </si>
  <si>
    <t>IJERO</t>
  </si>
  <si>
    <t>IKERE</t>
  </si>
  <si>
    <t>IKOLE</t>
  </si>
  <si>
    <t>ILEJEMEJI</t>
  </si>
  <si>
    <t>IREPODUN/IFELODUN</t>
  </si>
  <si>
    <t>ISE/ORUN</t>
  </si>
  <si>
    <t>MOBA</t>
  </si>
  <si>
    <t>OYE</t>
  </si>
  <si>
    <t>AGWU</t>
  </si>
  <si>
    <t>ANINRI</t>
  </si>
  <si>
    <t>ENUGU EAST</t>
  </si>
  <si>
    <t>ENUGU NORTH</t>
  </si>
  <si>
    <t>ENUGU SOUTH</t>
  </si>
  <si>
    <t>EZEAGU</t>
  </si>
  <si>
    <t>IGBO ETITI</t>
  </si>
  <si>
    <t>IGBO EZE NORTH</t>
  </si>
  <si>
    <t>IGBO EZE SOUTH</t>
  </si>
  <si>
    <t>ISI UZO</t>
  </si>
  <si>
    <t>NKANU EAST</t>
  </si>
  <si>
    <t>NKANU WEST</t>
  </si>
  <si>
    <t>NSUKKA</t>
  </si>
  <si>
    <t>OJI RIVER</t>
  </si>
  <si>
    <t>UDENU</t>
  </si>
  <si>
    <t>UDI</t>
  </si>
  <si>
    <t>UZO UWANI</t>
  </si>
  <si>
    <t>AKKO</t>
  </si>
  <si>
    <t>BALANGA</t>
  </si>
  <si>
    <t>DUKKU</t>
  </si>
  <si>
    <t>FUNAKAYE</t>
  </si>
  <si>
    <t>KALTUNGO</t>
  </si>
  <si>
    <t>KWAMI</t>
  </si>
  <si>
    <t>NAFADA</t>
  </si>
  <si>
    <t>SHOMGOM</t>
  </si>
  <si>
    <t>YAMALTU/DEBA</t>
  </si>
  <si>
    <t>ABOH MBAISE</t>
  </si>
  <si>
    <t>AHIAZU MBAISE</t>
  </si>
  <si>
    <t>EHIME MBANO</t>
  </si>
  <si>
    <t>EZINIHITTE MBAISE</t>
  </si>
  <si>
    <t>IDEATO NORTH</t>
  </si>
  <si>
    <t>IDEATO SOUTH</t>
  </si>
  <si>
    <t>IHITTE UBOMA</t>
  </si>
  <si>
    <t>IKEDURU</t>
  </si>
  <si>
    <t>ISIALA MBANO</t>
  </si>
  <si>
    <t>ISU</t>
  </si>
  <si>
    <t>MBAITOLI</t>
  </si>
  <si>
    <t>NGOR/OKPALA</t>
  </si>
  <si>
    <t>NJABA</t>
  </si>
  <si>
    <t>NKWANGELE</t>
  </si>
  <si>
    <t>NKWERRE</t>
  </si>
  <si>
    <t>OBOWO</t>
  </si>
  <si>
    <t>OGUTA</t>
  </si>
  <si>
    <t>OHAJI/EGBEMA</t>
  </si>
  <si>
    <t>OKIGWE</t>
  </si>
  <si>
    <t>ONUIMO</t>
  </si>
  <si>
    <t>ORLU</t>
  </si>
  <si>
    <t>ORSU</t>
  </si>
  <si>
    <t>ORU</t>
  </si>
  <si>
    <t>ORU WEST</t>
  </si>
  <si>
    <t>OWERRI MUNICIPAL</t>
  </si>
  <si>
    <t>OWERRI NORTH</t>
  </si>
  <si>
    <t>OWERRI WEST</t>
  </si>
  <si>
    <t>AUYO</t>
  </si>
  <si>
    <t>BABURA</t>
  </si>
  <si>
    <t>BIRNIN KUDU</t>
  </si>
  <si>
    <t>BIRNIWA</t>
  </si>
  <si>
    <t>GAGARAWA</t>
  </si>
  <si>
    <t>BUJI</t>
  </si>
  <si>
    <t>DUTSE</t>
  </si>
  <si>
    <t>GARKI</t>
  </si>
  <si>
    <t>GUMEL</t>
  </si>
  <si>
    <t>GURI</t>
  </si>
  <si>
    <t>GWARAM</t>
  </si>
  <si>
    <t>GWIWA</t>
  </si>
  <si>
    <t>HADEJIA</t>
  </si>
  <si>
    <t>JAHUN</t>
  </si>
  <si>
    <t>KAFIN HAUSA</t>
  </si>
  <si>
    <t>KAUGAMA</t>
  </si>
  <si>
    <t>KAZAURE</t>
  </si>
  <si>
    <t>KIRI-KASAMMA</t>
  </si>
  <si>
    <t>KIYAWA</t>
  </si>
  <si>
    <t>MAIGATARI</t>
  </si>
  <si>
    <t>MALAM MADORI</t>
  </si>
  <si>
    <t>MIGA</t>
  </si>
  <si>
    <t>RINGIM</t>
  </si>
  <si>
    <t>RONI</t>
  </si>
  <si>
    <t>SULE TAKARKAR</t>
  </si>
  <si>
    <t>TAURA</t>
  </si>
  <si>
    <t>YANKWASHI</t>
  </si>
  <si>
    <t>BIRNIN GWARI</t>
  </si>
  <si>
    <t>CHIKUN</t>
  </si>
  <si>
    <t>GIWA</t>
  </si>
  <si>
    <t>IGABI</t>
  </si>
  <si>
    <t>IKARA</t>
  </si>
  <si>
    <t>JABA</t>
  </si>
  <si>
    <t>JEMA'A</t>
  </si>
  <si>
    <t>KACHIA</t>
  </si>
  <si>
    <t>KADUNA NORTH</t>
  </si>
  <si>
    <t>KADUNA SOUTH</t>
  </si>
  <si>
    <t>KAGARKO</t>
  </si>
  <si>
    <t>KAURA</t>
  </si>
  <si>
    <t>KAURU</t>
  </si>
  <si>
    <t>KUBAU</t>
  </si>
  <si>
    <t>KUDAN</t>
  </si>
  <si>
    <t>LERE</t>
  </si>
  <si>
    <t>MAKARFI</t>
  </si>
  <si>
    <t>SABON GARI</t>
  </si>
  <si>
    <t>SANGA</t>
  </si>
  <si>
    <t>SOBA</t>
  </si>
  <si>
    <t>ZANGON KATAF</t>
  </si>
  <si>
    <t>ZARIA</t>
  </si>
  <si>
    <t>AJINGI</t>
  </si>
  <si>
    <t>ALBASU</t>
  </si>
  <si>
    <t>BAGWAI</t>
  </si>
  <si>
    <t>BEBEJI</t>
  </si>
  <si>
    <t>BICHI</t>
  </si>
  <si>
    <t>BUNKURE</t>
  </si>
  <si>
    <t>DALA</t>
  </si>
  <si>
    <t>DANBATTA</t>
  </si>
  <si>
    <t>DAWAKIN KUDU</t>
  </si>
  <si>
    <t>DAWAKIN TOFA</t>
  </si>
  <si>
    <t>DOGUWA</t>
  </si>
  <si>
    <t>FAGGE</t>
  </si>
  <si>
    <t>GABASAWA</t>
  </si>
  <si>
    <t>GARKO</t>
  </si>
  <si>
    <t>GARUN MALLAM</t>
  </si>
  <si>
    <t>GAYA</t>
  </si>
  <si>
    <t>GEZAWA</t>
  </si>
  <si>
    <t>GWALE</t>
  </si>
  <si>
    <t>GWARZO</t>
  </si>
  <si>
    <t>KABO</t>
  </si>
  <si>
    <t>KANO MUNICIPAL</t>
  </si>
  <si>
    <t>KARAYE</t>
  </si>
  <si>
    <t>KIBIYA</t>
  </si>
  <si>
    <t>KIRU</t>
  </si>
  <si>
    <t>KUMBOTSO</t>
  </si>
  <si>
    <t>KUNCHI</t>
  </si>
  <si>
    <t>KURA</t>
  </si>
  <si>
    <t>MADOBI</t>
  </si>
  <si>
    <t>MAKODA</t>
  </si>
  <si>
    <t>MINJIBIR</t>
  </si>
  <si>
    <t>RANO</t>
  </si>
  <si>
    <t>RIMIN GADO</t>
  </si>
  <si>
    <t>ROGO</t>
  </si>
  <si>
    <t>SHANONO</t>
  </si>
  <si>
    <t>SUMAILA</t>
  </si>
  <si>
    <t>TAKAI</t>
  </si>
  <si>
    <t>TARAUNI</t>
  </si>
  <si>
    <t>TOFA</t>
  </si>
  <si>
    <t>TSANYAWA</t>
  </si>
  <si>
    <t>TUDUN WADA</t>
  </si>
  <si>
    <t>UNGOGO</t>
  </si>
  <si>
    <t>WARAWA</t>
  </si>
  <si>
    <t>WUDIL</t>
  </si>
  <si>
    <t>BAKORI</t>
  </si>
  <si>
    <t>BATAGARAWA</t>
  </si>
  <si>
    <t>BATSARI</t>
  </si>
  <si>
    <t>BAURE</t>
  </si>
  <si>
    <t>BINDAWA</t>
  </si>
  <si>
    <t>CHARANCHI</t>
  </si>
  <si>
    <t>DAN-MUSA</t>
  </si>
  <si>
    <t>DANDUME</t>
  </si>
  <si>
    <t>DANJA</t>
  </si>
  <si>
    <t>DAURA</t>
  </si>
  <si>
    <t>DUTSI</t>
  </si>
  <si>
    <t>DUTSINMA</t>
  </si>
  <si>
    <t>FASKARI</t>
  </si>
  <si>
    <t>FUNTUA</t>
  </si>
  <si>
    <t>INGAWA</t>
  </si>
  <si>
    <t>JIBIA</t>
  </si>
  <si>
    <t>KAFUR</t>
  </si>
  <si>
    <t>KAITA</t>
  </si>
  <si>
    <t>KANKARA</t>
  </si>
  <si>
    <t>KANKIA</t>
  </si>
  <si>
    <t>KURFI</t>
  </si>
  <si>
    <t>KUSADA</t>
  </si>
  <si>
    <t>MAIADUA</t>
  </si>
  <si>
    <t>MALUMFASHI</t>
  </si>
  <si>
    <t>MANI</t>
  </si>
  <si>
    <t>MASHI</t>
  </si>
  <si>
    <t>MATAZU</t>
  </si>
  <si>
    <t>MUSAWA</t>
  </si>
  <si>
    <t>RIMI</t>
  </si>
  <si>
    <t>SABUWA</t>
  </si>
  <si>
    <t>SAFANA</t>
  </si>
  <si>
    <t>SANDAMU</t>
  </si>
  <si>
    <t>ZANGO</t>
  </si>
  <si>
    <t>ALIERU</t>
  </si>
  <si>
    <t>AREWA</t>
  </si>
  <si>
    <t>ARGUNGU</t>
  </si>
  <si>
    <t>AUGIE</t>
  </si>
  <si>
    <t>BAGUDO</t>
  </si>
  <si>
    <t>BIRNIN -KEBBI</t>
  </si>
  <si>
    <t>BUNZA</t>
  </si>
  <si>
    <t>DANDI KAMBA</t>
  </si>
  <si>
    <t>DANKO /WASAGU</t>
  </si>
  <si>
    <t>FAKAI</t>
  </si>
  <si>
    <t>GWANDU</t>
  </si>
  <si>
    <t>JEGA</t>
  </si>
  <si>
    <t>KALGO</t>
  </si>
  <si>
    <t>KOKO/BESSE</t>
  </si>
  <si>
    <t>MAIYAMA</t>
  </si>
  <si>
    <t>NGASKI</t>
  </si>
  <si>
    <t>SAKABA</t>
  </si>
  <si>
    <t>SHANGA</t>
  </si>
  <si>
    <t>SURU</t>
  </si>
  <si>
    <t>YAURI</t>
  </si>
  <si>
    <t>ZURU</t>
  </si>
  <si>
    <t>ADAVI</t>
  </si>
  <si>
    <t>AJAOKUTA</t>
  </si>
  <si>
    <t>ANKPA</t>
  </si>
  <si>
    <t>BASSA</t>
  </si>
  <si>
    <t>DEKINA</t>
  </si>
  <si>
    <t>IBAJI</t>
  </si>
  <si>
    <t>IDAH</t>
  </si>
  <si>
    <t>IGALAMELA</t>
  </si>
  <si>
    <t>IJUMU</t>
  </si>
  <si>
    <t>KABBA/BUNU</t>
  </si>
  <si>
    <t>KOTON KARFE</t>
  </si>
  <si>
    <t>MOPA-MURO</t>
  </si>
  <si>
    <t>OFU</t>
  </si>
  <si>
    <t>OGORI/MAGONGO</t>
  </si>
  <si>
    <t>OKEHI</t>
  </si>
  <si>
    <t>OKENE</t>
  </si>
  <si>
    <t>OLAMABORO</t>
  </si>
  <si>
    <t>OMALA</t>
  </si>
  <si>
    <t>YAGBA EAST</t>
  </si>
  <si>
    <t>YAGBA WEST</t>
  </si>
  <si>
    <t>ASA</t>
  </si>
  <si>
    <t>BARUTEN</t>
  </si>
  <si>
    <t>EDU</t>
  </si>
  <si>
    <t>IFELODUN</t>
  </si>
  <si>
    <t>ILORIN EAST</t>
  </si>
  <si>
    <t>ILORIN SOUTH</t>
  </si>
  <si>
    <t>ILORIN WEST</t>
  </si>
  <si>
    <t>IREPODUN</t>
  </si>
  <si>
    <t>KAI AMA</t>
  </si>
  <si>
    <t>MORO</t>
  </si>
  <si>
    <t>OFFA</t>
  </si>
  <si>
    <t>OKE-ERO</t>
  </si>
  <si>
    <t>OSIN</t>
  </si>
  <si>
    <t>OYUN</t>
  </si>
  <si>
    <t>PATEGI</t>
  </si>
  <si>
    <t>AGEGE</t>
  </si>
  <si>
    <t>AJEROMI/IFELODUN</t>
  </si>
  <si>
    <t>ALIMOSHO</t>
  </si>
  <si>
    <t>AMOWO-ODOFIN</t>
  </si>
  <si>
    <t>APAPA</t>
  </si>
  <si>
    <t>BADAGRY</t>
  </si>
  <si>
    <t>EPE</t>
  </si>
  <si>
    <t>ETI-OSA</t>
  </si>
  <si>
    <t>IBEJU-LEKKI</t>
  </si>
  <si>
    <t>IFAKO/IJAYE</t>
  </si>
  <si>
    <t>IKEJA</t>
  </si>
  <si>
    <t>IKORODU</t>
  </si>
  <si>
    <t>KOSOFE</t>
  </si>
  <si>
    <t>LAGOS ISLAND</t>
  </si>
  <si>
    <t>LAGOS MAINLAND</t>
  </si>
  <si>
    <t>MUSHIN</t>
  </si>
  <si>
    <t>OJO</t>
  </si>
  <si>
    <t>OSHODI/ISOLO</t>
  </si>
  <si>
    <t>SOMOLU</t>
  </si>
  <si>
    <t>SURULERE</t>
  </si>
  <si>
    <t>AKWANGA</t>
  </si>
  <si>
    <t>AWE</t>
  </si>
  <si>
    <t>DOMA</t>
  </si>
  <si>
    <t>KARU</t>
  </si>
  <si>
    <t>KEANA</t>
  </si>
  <si>
    <t>KEFFI</t>
  </si>
  <si>
    <t>KOKONA</t>
  </si>
  <si>
    <t>LAFIA</t>
  </si>
  <si>
    <t>TOTO</t>
  </si>
  <si>
    <t>WAMBA</t>
  </si>
  <si>
    <t>AGAIE</t>
  </si>
  <si>
    <t>AGWARA</t>
  </si>
  <si>
    <t>BIDA</t>
  </si>
  <si>
    <t>BORGU</t>
  </si>
  <si>
    <t>BOSSO</t>
  </si>
  <si>
    <t>EDATI</t>
  </si>
  <si>
    <t>GBAKO</t>
  </si>
  <si>
    <t>GURARA</t>
  </si>
  <si>
    <t>KATCHA</t>
  </si>
  <si>
    <t>KONTAGORA</t>
  </si>
  <si>
    <t>LAPAI</t>
  </si>
  <si>
    <t>LAVUN</t>
  </si>
  <si>
    <t>MAGAMA</t>
  </si>
  <si>
    <t>MARIGA</t>
  </si>
  <si>
    <t>MASHEGU</t>
  </si>
  <si>
    <t>MINNA</t>
  </si>
  <si>
    <t>MOKWA</t>
  </si>
  <si>
    <t>MUYA</t>
  </si>
  <si>
    <t>PAIKORO</t>
  </si>
  <si>
    <t>RAFI</t>
  </si>
  <si>
    <t>RIJAU</t>
  </si>
  <si>
    <t>SHIRORO</t>
  </si>
  <si>
    <t>SULEJA</t>
  </si>
  <si>
    <t>TAFA</t>
  </si>
  <si>
    <t>WUSHISHI</t>
  </si>
  <si>
    <t>ABEOKUTA NORTH</t>
  </si>
  <si>
    <t>ABEOKUTA SOUTH</t>
  </si>
  <si>
    <t>ADO-ODO/OTA</t>
  </si>
  <si>
    <t>EGBADO NORTH</t>
  </si>
  <si>
    <t>EGBADO SOUTH</t>
  </si>
  <si>
    <t>EWEKORO</t>
  </si>
  <si>
    <t>IFO</t>
  </si>
  <si>
    <t>IJEBU EAST</t>
  </si>
  <si>
    <t>IJEBU NORTH</t>
  </si>
  <si>
    <t>IJEBU ODE</t>
  </si>
  <si>
    <t>IKENNE</t>
  </si>
  <si>
    <t>IMEKO-AFON</t>
  </si>
  <si>
    <t>IPOKIA</t>
  </si>
  <si>
    <t>OBAFEMI/OWODE</t>
  </si>
  <si>
    <t>ODOGBOLU</t>
  </si>
  <si>
    <t>AKOKO NORTH EAST</t>
  </si>
  <si>
    <t>AKOKO NORTH WEST</t>
  </si>
  <si>
    <t>AKOKO SOUTH WEST</t>
  </si>
  <si>
    <t>AKURE NORTH</t>
  </si>
  <si>
    <t>AKURE SOUTH</t>
  </si>
  <si>
    <t>IDANRE</t>
  </si>
  <si>
    <t>IFEDORE</t>
  </si>
  <si>
    <t>ODIGBO</t>
  </si>
  <si>
    <t>ONDO EAST</t>
  </si>
  <si>
    <t>ONDO WEST</t>
  </si>
  <si>
    <t>OSE</t>
  </si>
  <si>
    <t>OWO</t>
  </si>
  <si>
    <t>ATAKUMOSA EAST</t>
  </si>
  <si>
    <t>ATAKUMOSA WEST</t>
  </si>
  <si>
    <t>BORIPE</t>
  </si>
  <si>
    <t>EDE NORTH</t>
  </si>
  <si>
    <t>EDE SOUTH</t>
  </si>
  <si>
    <t>EGBEDORE</t>
  </si>
  <si>
    <t>EJIGBO</t>
  </si>
  <si>
    <t>IFE CENTRAL</t>
  </si>
  <si>
    <t>IFE EAST</t>
  </si>
  <si>
    <t>IFE NORTH</t>
  </si>
  <si>
    <t>IFE SOUTH</t>
  </si>
  <si>
    <t>IFEDAYO</t>
  </si>
  <si>
    <t>ILA</t>
  </si>
  <si>
    <t>ILESHA WEST</t>
  </si>
  <si>
    <t>IREWOLE</t>
  </si>
  <si>
    <t>ISOKAN</t>
  </si>
  <si>
    <t>IWO</t>
  </si>
  <si>
    <t>OLA-OLUWA</t>
  </si>
  <si>
    <t>OLORUNDA</t>
  </si>
  <si>
    <t>ORIADE</t>
  </si>
  <si>
    <t>OROLU</t>
  </si>
  <si>
    <t>OSOGBO</t>
  </si>
  <si>
    <t>AFIJIO</t>
  </si>
  <si>
    <t>AKINYELE</t>
  </si>
  <si>
    <t>ATIBA</t>
  </si>
  <si>
    <t>EGBEDA</t>
  </si>
  <si>
    <t>IBADAN NORTH</t>
  </si>
  <si>
    <t>IBADAN NORTH EAST</t>
  </si>
  <si>
    <t>IBADAN NORTH WEST</t>
  </si>
  <si>
    <t>IBADAN SOUTH EAST</t>
  </si>
  <si>
    <t>IBADAN SOUTH WEST</t>
  </si>
  <si>
    <t>IBARAPA NORTH</t>
  </si>
  <si>
    <t>SAKI WEST</t>
  </si>
  <si>
    <t>IREPO</t>
  </si>
  <si>
    <t>ISEYIN</t>
  </si>
  <si>
    <t>ITESIWAJU</t>
  </si>
  <si>
    <t>IWAJOWA</t>
  </si>
  <si>
    <t>KAJOLA</t>
  </si>
  <si>
    <t>OGO-OLUWA</t>
  </si>
  <si>
    <t>OLUYOLE</t>
  </si>
  <si>
    <t>ORELOPE</t>
  </si>
  <si>
    <t>ORI IRE</t>
  </si>
  <si>
    <t>OYO WEST</t>
  </si>
  <si>
    <t>SAKI EAST</t>
  </si>
  <si>
    <t>IFEDAPO</t>
  </si>
  <si>
    <t>BARKIN LADI</t>
  </si>
  <si>
    <t>BOKKOS</t>
  </si>
  <si>
    <t>JOS EAST</t>
  </si>
  <si>
    <t>JOS NORTH</t>
  </si>
  <si>
    <t>JOS SOUTH</t>
  </si>
  <si>
    <t>KANAM</t>
  </si>
  <si>
    <t>KANKE</t>
  </si>
  <si>
    <t>LANGTANG NORTH</t>
  </si>
  <si>
    <t>LANGTANG SOUTH</t>
  </si>
  <si>
    <t>MANGU</t>
  </si>
  <si>
    <t>MIKANG</t>
  </si>
  <si>
    <t>PANKSHIN</t>
  </si>
  <si>
    <t>QUAN-PAN</t>
  </si>
  <si>
    <t>RIYOM</t>
  </si>
  <si>
    <t>SHENDAM</t>
  </si>
  <si>
    <t>WASE</t>
  </si>
  <si>
    <t>AHOADA</t>
  </si>
  <si>
    <t>AHOADA WEST</t>
  </si>
  <si>
    <t>AKUKUTORU</t>
  </si>
  <si>
    <t>ANDONI</t>
  </si>
  <si>
    <t>ASARITORU</t>
  </si>
  <si>
    <t>BONNY</t>
  </si>
  <si>
    <t>DEGEMA</t>
  </si>
  <si>
    <t>ELEME</t>
  </si>
  <si>
    <t>EMOHUA</t>
  </si>
  <si>
    <t>ETCHE</t>
  </si>
  <si>
    <t>GONAKA</t>
  </si>
  <si>
    <t>IKWERRE</t>
  </si>
  <si>
    <t>KHANA</t>
  </si>
  <si>
    <t>OBIO/AKPOR</t>
  </si>
  <si>
    <t>OBUA/ODUAL</t>
  </si>
  <si>
    <t>OGBA/EGBEMA/NDONI</t>
  </si>
  <si>
    <t>OGU/BOLO</t>
  </si>
  <si>
    <t>OKRIKA</t>
  </si>
  <si>
    <t>OMUMMA</t>
  </si>
  <si>
    <t>OPOBO/NKORO</t>
  </si>
  <si>
    <t>OYIGBO</t>
  </si>
  <si>
    <t>PORT HARCOURT</t>
  </si>
  <si>
    <t>TAI</t>
  </si>
  <si>
    <t>BINJI</t>
  </si>
  <si>
    <t>BODINGA</t>
  </si>
  <si>
    <t>GADA</t>
  </si>
  <si>
    <t>GORONYO</t>
  </si>
  <si>
    <t>GUDU</t>
  </si>
  <si>
    <t>GWADABAWA</t>
  </si>
  <si>
    <t>ILLELA</t>
  </si>
  <si>
    <t>ISA</t>
  </si>
  <si>
    <t>KEBBE</t>
  </si>
  <si>
    <t>KWARE</t>
  </si>
  <si>
    <t>RABAH</t>
  </si>
  <si>
    <t>SABON BIRNI</t>
  </si>
  <si>
    <t>SHAGARI</t>
  </si>
  <si>
    <t>SILAME</t>
  </si>
  <si>
    <t>SOKOTO NORTH</t>
  </si>
  <si>
    <t>SOKOTO SOUTH</t>
  </si>
  <si>
    <t>TAMBUWAL</t>
  </si>
  <si>
    <t>TANGAZA</t>
  </si>
  <si>
    <t>TURETA</t>
  </si>
  <si>
    <t>WAMAKKO</t>
  </si>
  <si>
    <t>WURNO</t>
  </si>
  <si>
    <t>YABO</t>
  </si>
  <si>
    <t>ARDO KOLA</t>
  </si>
  <si>
    <t>BALI</t>
  </si>
  <si>
    <t>DONGA</t>
  </si>
  <si>
    <t>GASHAKA</t>
  </si>
  <si>
    <t>GASSOL</t>
  </si>
  <si>
    <t>IBI</t>
  </si>
  <si>
    <t>JALINGO</t>
  </si>
  <si>
    <t>KARIM LAMIDU</t>
  </si>
  <si>
    <t>KURMI</t>
  </si>
  <si>
    <t>LAU</t>
  </si>
  <si>
    <t>SARDAUNA</t>
  </si>
  <si>
    <t>TAKUM</t>
  </si>
  <si>
    <t>USSA</t>
  </si>
  <si>
    <t>WUKARI</t>
  </si>
  <si>
    <t>YORRO</t>
  </si>
  <si>
    <t>ZING</t>
  </si>
  <si>
    <t>BADE</t>
  </si>
  <si>
    <t>BURSARI</t>
  </si>
  <si>
    <t>DAMATURU</t>
  </si>
  <si>
    <t>FIKA</t>
  </si>
  <si>
    <t>FUNE</t>
  </si>
  <si>
    <t>GEIDAM</t>
  </si>
  <si>
    <t>GUJBA</t>
  </si>
  <si>
    <t>GULAMI</t>
  </si>
  <si>
    <t>JAKUSKO</t>
  </si>
  <si>
    <t>KARASUWA</t>
  </si>
  <si>
    <t>MACHINA</t>
  </si>
  <si>
    <t>NANGERE</t>
  </si>
  <si>
    <t>NGURU</t>
  </si>
  <si>
    <t>POTISKUM</t>
  </si>
  <si>
    <t>TARMUA</t>
  </si>
  <si>
    <t>YUNUSARI</t>
  </si>
  <si>
    <t>YUSUFARI</t>
  </si>
  <si>
    <t>ANKA</t>
  </si>
  <si>
    <t>BAKURA</t>
  </si>
  <si>
    <t>BUKKUYUM</t>
  </si>
  <si>
    <t>BUNGUDU</t>
  </si>
  <si>
    <t>GUMMI</t>
  </si>
  <si>
    <t>GUSAU</t>
  </si>
  <si>
    <t>KAURA NAMODA</t>
  </si>
  <si>
    <t>MARADUN</t>
  </si>
  <si>
    <t>MARU</t>
  </si>
  <si>
    <t>SHINKAFI</t>
  </si>
  <si>
    <t>TALATA MAFARA</t>
  </si>
  <si>
    <t>TSAFE</t>
  </si>
  <si>
    <t>ZURMI</t>
  </si>
  <si>
    <t>ABAJI</t>
  </si>
  <si>
    <t>ABUJA MUNICIPAL</t>
  </si>
  <si>
    <t>BWARI</t>
  </si>
  <si>
    <t>GWAGWALADA</t>
  </si>
  <si>
    <t>KUJE</t>
  </si>
  <si>
    <t>KWALI</t>
  </si>
  <si>
    <t>YOLA-NORTH</t>
  </si>
  <si>
    <t>YOLA-SOUTH</t>
  </si>
  <si>
    <t>REMO NORTH</t>
  </si>
  <si>
    <t>YEAR</t>
  </si>
  <si>
    <t>MONTH</t>
  </si>
  <si>
    <t>DAY</t>
  </si>
  <si>
    <t>PREVIOUS MONTH</t>
  </si>
  <si>
    <t>CURRENTMONTH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</si>
  <si>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</si>
  <si>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</si>
  <si>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</si>
  <si>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</si>
  <si>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</si>
  <si>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</si>
  <si>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</si>
  <si>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</si>
  <si>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</si>
  <si>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</si>
  <si>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</si>
  <si>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</si>
  <si>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Other Deductions   (see Note)</t>
  </si>
  <si>
    <t>ABIA TOTAL</t>
  </si>
  <si>
    <t>ADAMAWA TOTAL</t>
  </si>
  <si>
    <t>AKWA IBOM TOTAL</t>
  </si>
  <si>
    <t>ANAMBRA TOTAL</t>
  </si>
  <si>
    <t>BAUCHI TOTAL</t>
  </si>
  <si>
    <t>BAYELSA TOTAL</t>
  </si>
  <si>
    <t>BENUE TOTAL</t>
  </si>
  <si>
    <t>BORNO TOTAL</t>
  </si>
  <si>
    <t>CROSS RIVER TOTAL</t>
  </si>
  <si>
    <t>DELTA TOTAL</t>
  </si>
  <si>
    <t>EBONYI TOTAL</t>
  </si>
  <si>
    <t>EDO TOTAL</t>
  </si>
  <si>
    <t>EKITI TOTAL</t>
  </si>
  <si>
    <t>ENUGU TOTAL</t>
  </si>
  <si>
    <t>GOMBE TOTAL</t>
  </si>
  <si>
    <t>IMO TOTAL</t>
  </si>
  <si>
    <t>JIGAWA TOTAL</t>
  </si>
  <si>
    <t>KADUNA TOTAL</t>
  </si>
  <si>
    <t>KANO TOTAL</t>
  </si>
  <si>
    <t>KATSINA TOTAL</t>
  </si>
  <si>
    <t>KEBBI TOTAL</t>
  </si>
  <si>
    <t>KOGI TOTAL</t>
  </si>
  <si>
    <t>KWARA TOTAL</t>
  </si>
  <si>
    <t>LAGOS TOTAL</t>
  </si>
  <si>
    <t>NASSARAWA TOTAL</t>
  </si>
  <si>
    <t>NIGER TOTAL</t>
  </si>
  <si>
    <t>OGUN TOTAL</t>
  </si>
  <si>
    <t>ONDO TOTAL</t>
  </si>
  <si>
    <t>OSUN TOTAL</t>
  </si>
  <si>
    <t>OYO TOTAL</t>
  </si>
  <si>
    <t>PLATEAU TOTAL</t>
  </si>
  <si>
    <t>RIVERS TOTAL</t>
  </si>
  <si>
    <t>SOKOTO TOTAL</t>
  </si>
  <si>
    <t>TARABA TOTAL</t>
  </si>
  <si>
    <t>YOBE TOTAL</t>
  </si>
  <si>
    <t>ZAMFARA TOTAL</t>
  </si>
  <si>
    <t>IBARAPA CENTRAL</t>
  </si>
  <si>
    <t xml:space="preserve">AFIKPO SOUTH </t>
  </si>
  <si>
    <t>BILLIRI</t>
  </si>
  <si>
    <t>KAJURU</t>
  </si>
  <si>
    <t>NASARAWA EGGON</t>
  </si>
  <si>
    <t>IJEBU NORTH EAST</t>
  </si>
  <si>
    <t>ODEDAH</t>
  </si>
  <si>
    <t>OGUN WATERSIDE</t>
  </si>
  <si>
    <t>SHAGAMU</t>
  </si>
  <si>
    <t>AKOKO SOUTH EAST</t>
  </si>
  <si>
    <t>OKITIPUPA</t>
  </si>
  <si>
    <t>ILAJE</t>
  </si>
  <si>
    <t>ESE-EDO</t>
  </si>
  <si>
    <t>ILE-OLUJI-OKEIGBO</t>
  </si>
  <si>
    <t>IRELE</t>
  </si>
  <si>
    <t>AIYEDADE</t>
  </si>
  <si>
    <t>AIYEDIRE</t>
  </si>
  <si>
    <t>BOLUWADURO</t>
  </si>
  <si>
    <t>ILESHA EAST</t>
  </si>
  <si>
    <t>OBOKUN</t>
  </si>
  <si>
    <t>ODO-OTIN</t>
  </si>
  <si>
    <t>ATISBO</t>
  </si>
  <si>
    <t>IDO</t>
  </si>
  <si>
    <t>IFELOJU</t>
  </si>
  <si>
    <t>OLORUNSOGO</t>
  </si>
  <si>
    <t>LAGELU</t>
  </si>
  <si>
    <t>OGBOMOSHO NORTH</t>
  </si>
  <si>
    <t>OGBOMOSHO SOUTH</t>
  </si>
  <si>
    <t>ONA-ARA</t>
  </si>
  <si>
    <t>OYO EAST</t>
  </si>
  <si>
    <t>DANGE-SHUNI</t>
  </si>
  <si>
    <t>Summary of Gross Revenue Allocation by Federation Account Allocation Committee for the Month of March, 2020 Shared in  April, 2020</t>
  </si>
  <si>
    <t>Cost of Collection - DPR</t>
  </si>
  <si>
    <t xml:space="preserve"> Cost of Collections - FIRS</t>
  </si>
  <si>
    <t xml:space="preserve"> Transfer to Excess Oil Revenue</t>
  </si>
  <si>
    <t>Refund to FIRS</t>
  </si>
  <si>
    <t>Police Commission</t>
  </si>
  <si>
    <t>North East Development Commission</t>
  </si>
  <si>
    <t>Distribution of Revenue Allocation to FGN by Federation Account Allocation Committee for the Month of March, 2020 Shared in April, 2020</t>
  </si>
  <si>
    <t xml:space="preserve">Exchange Gain Difference </t>
  </si>
  <si>
    <r>
      <t xml:space="preserve">Source: </t>
    </r>
    <r>
      <rPr>
        <b/>
        <sz val="16"/>
        <rFont val="Times New Roman"/>
        <family val="1"/>
      </rPr>
      <t>Office of the Accountant-General of the Federation</t>
    </r>
  </si>
  <si>
    <r>
      <t xml:space="preserve">The above information is also available on the Federal Ministry of Finance website </t>
    </r>
    <r>
      <rPr>
        <b/>
        <u/>
        <sz val="16"/>
        <rFont val="Times New Roman"/>
        <family val="1"/>
      </rPr>
      <t>www.fmf.gov.ng</t>
    </r>
    <r>
      <rPr>
        <b/>
        <sz val="16"/>
        <rFont val="Times New Roman"/>
        <family val="1"/>
      </rPr>
      <t xml:space="preserve"> and Office of Accountant-General of the Federation website </t>
    </r>
    <r>
      <rPr>
        <b/>
        <u/>
        <sz val="16"/>
        <rFont val="Times New Roman"/>
        <family val="1"/>
      </rPr>
      <t>www.oagf.gov.ng</t>
    </r>
    <r>
      <rPr>
        <b/>
        <sz val="16"/>
        <rFont val="Times New Roman"/>
        <family val="1"/>
      </rPr>
      <t xml:space="preserve">.  In addition, you would find on these websites details of the Capital and Recurrent allocations to all arms of Government including Federal Ministries and Agencies.  The Budget Office website </t>
    </r>
    <r>
      <rPr>
        <b/>
        <u/>
        <sz val="16"/>
        <rFont val="Times New Roman"/>
        <family val="1"/>
      </rPr>
      <t>www.budgetoffice.gov.ng</t>
    </r>
    <r>
      <rPr>
        <b/>
        <sz val="16"/>
        <rFont val="Times New Roman"/>
        <family val="1"/>
      </rPr>
      <t xml:space="preserve"> also contains information about the Budget.</t>
    </r>
  </si>
  <si>
    <t>Less Deduction</t>
  </si>
  <si>
    <t>₦</t>
  </si>
  <si>
    <t>Office of the Accountant-General of the Federation</t>
  </si>
  <si>
    <t>Federal Ministry of Finance, Budget &amp; National Planning, Abuja.</t>
  </si>
  <si>
    <t>10(4+5+6+7+8)</t>
  </si>
  <si>
    <t>Deduction</t>
  </si>
  <si>
    <t>Exchange Gain Allocation</t>
  </si>
  <si>
    <t>FCT, ABUJA</t>
  </si>
  <si>
    <t>Total LGCs</t>
  </si>
  <si>
    <t>SOURCE:Office of the Accountant-General of the Federation.</t>
  </si>
  <si>
    <t>Summary of Distribution of Revenue Allocation to Local Government Councils by Federation Account Allocation Committee for the month of March, 2020 Shared in April, 2020</t>
  </si>
  <si>
    <t>4=2-3</t>
  </si>
  <si>
    <t>7=4+5+6</t>
  </si>
  <si>
    <t>Zainab S. Ahmed</t>
  </si>
  <si>
    <t>Distribution of Revenue Allocation to State Governments by Federation Account Allocation Committee for the month of March, 2020 Shared April, 2020</t>
  </si>
  <si>
    <t>Exchange Gain</t>
  </si>
  <si>
    <t>Net VAT</t>
  </si>
  <si>
    <t>Oil Excess</t>
  </si>
  <si>
    <t>Distribution of Revenue Allocation to Local Government Councils by Federation Account Allocation Committee for the Month March, 2020 Shared in April, 2020</t>
  </si>
  <si>
    <t>Hon. Minister of Finance, Budget &amp; National Planning</t>
  </si>
  <si>
    <r>
      <t xml:space="preserve">*   Other Deductions cover; </t>
    </r>
    <r>
      <rPr>
        <b/>
        <sz val="10"/>
        <rFont val="Arial"/>
        <family val="2"/>
      </rPr>
      <t>National Water Rehabilitation Projects, National Agricultural Technology Support Programme, Salary Bailout,</t>
    </r>
  </si>
  <si>
    <t>Total (States)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</si>
</sst>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3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u/>
      <sz val="2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u/>
      <sz val="16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sz val="8"/>
      <name val="Arial"/>
      <family val="2"/>
    </font>
    <font>
      <b/>
      <u/>
      <sz val="14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u/>
      <sz val="18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b/>
      <sz val="18"/>
      <name val="Times New Roman"/>
      <family val="1"/>
    </font>
    <font>
      <sz val="18"/>
      <name val="Times New Roman"/>
      <family val="1"/>
    </font>
    <font>
      <b/>
      <u/>
      <sz val="16"/>
      <name val="Times New Roman"/>
      <family val="1"/>
    </font>
    <font>
      <sz val="16"/>
      <name val="Arial"/>
      <family val="2"/>
    </font>
    <font>
      <b/>
      <i/>
      <sz val="22"/>
      <name val="Times New Roman"/>
      <family val="1"/>
    </font>
    <font>
      <b/>
      <i/>
      <sz val="20"/>
      <name val="Times New Roman"/>
      <family val="1"/>
    </font>
    <font>
      <b/>
      <i/>
      <sz val="14"/>
      <name val="Times New Roman"/>
      <family val="1"/>
    </font>
    <font>
      <b/>
      <i/>
      <sz val="12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b/>
      <i/>
      <sz val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8" fillId="0" borderId="0"/>
  </cellStyleXfs>
  <cellXfs count="161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quotePrefix="1" applyFont="1" applyBorder="1" applyAlignment="1">
      <alignment horizontal="center"/>
    </xf>
    <xf numFmtId="164" fontId="0" fillId="0" borderId="1" xfId="1" applyFont="1" applyBorder="1"/>
    <xf numFmtId="164" fontId="0" fillId="0" borderId="1" xfId="0" applyNumberFormat="1" applyBorder="1"/>
    <xf numFmtId="40" fontId="0" fillId="0" borderId="1" xfId="0" applyNumberFormat="1" applyBorder="1"/>
    <xf numFmtId="164" fontId="2" fillId="0" borderId="1" xfId="0" applyNumberFormat="1" applyFont="1" applyBorder="1"/>
    <xf numFmtId="164" fontId="0" fillId="0" borderId="2" xfId="1" applyFont="1" applyBorder="1"/>
    <xf numFmtId="164" fontId="2" fillId="0" borderId="4" xfId="1" applyFont="1" applyBorder="1"/>
    <xf numFmtId="0" fontId="0" fillId="2" borderId="0" xfId="0" applyFill="1"/>
    <xf numFmtId="1" fontId="0" fillId="0" borderId="1" xfId="0" applyNumberFormat="1" applyBorder="1"/>
    <xf numFmtId="0" fontId="2" fillId="0" borderId="1" xfId="0" applyFont="1" applyBorder="1"/>
    <xf numFmtId="164" fontId="2" fillId="0" borderId="1" xfId="1" applyFont="1" applyBorder="1"/>
    <xf numFmtId="0" fontId="0" fillId="0" borderId="3" xfId="0" applyBorder="1"/>
    <xf numFmtId="0" fontId="0" fillId="0" borderId="6" xfId="0" applyBorder="1"/>
    <xf numFmtId="0" fontId="0" fillId="0" borderId="0" xfId="0" applyFill="1"/>
    <xf numFmtId="0" fontId="0" fillId="0" borderId="1" xfId="0" applyFill="1" applyBorder="1"/>
    <xf numFmtId="164" fontId="2" fillId="0" borderId="3" xfId="1" applyFont="1" applyBorder="1"/>
    <xf numFmtId="0" fontId="7" fillId="0" borderId="0" xfId="0" applyFont="1" applyAlignment="1"/>
    <xf numFmtId="0" fontId="4" fillId="0" borderId="0" xfId="0" applyFont="1" applyBorder="1" applyAlignment="1"/>
    <xf numFmtId="164" fontId="2" fillId="0" borderId="2" xfId="0" applyNumberFormat="1" applyFont="1" applyBorder="1"/>
    <xf numFmtId="0" fontId="2" fillId="0" borderId="0" xfId="0" applyFont="1"/>
    <xf numFmtId="0" fontId="0" fillId="0" borderId="0" xfId="0" applyBorder="1"/>
    <xf numFmtId="0" fontId="11" fillId="0" borderId="0" xfId="0" applyFont="1"/>
    <xf numFmtId="0" fontId="0" fillId="0" borderId="1" xfId="0" applyBorder="1" applyAlignment="1">
      <alignment horizontal="center"/>
    </xf>
    <xf numFmtId="0" fontId="2" fillId="0" borderId="6" xfId="0" applyFont="1" applyFill="1" applyBorder="1" applyAlignment="1">
      <alignment vertical="center"/>
    </xf>
    <xf numFmtId="0" fontId="0" fillId="0" borderId="0" xfId="0" applyAlignment="1"/>
    <xf numFmtId="0" fontId="12" fillId="0" borderId="0" xfId="0" applyFont="1" applyFill="1" applyBorder="1"/>
    <xf numFmtId="0" fontId="6" fillId="0" borderId="0" xfId="0" applyFont="1" applyAlignment="1">
      <alignment horizontal="center"/>
    </xf>
    <xf numFmtId="37" fontId="0" fillId="0" borderId="1" xfId="0" applyNumberFormat="1" applyBorder="1" applyAlignment="1">
      <alignment horizontal="center"/>
    </xf>
    <xf numFmtId="39" fontId="0" fillId="0" borderId="1" xfId="0" applyNumberFormat="1" applyBorder="1"/>
    <xf numFmtId="164" fontId="0" fillId="0" borderId="0" xfId="0" applyNumberFormat="1"/>
    <xf numFmtId="43" fontId="0" fillId="0" borderId="0" xfId="0" applyNumberFormat="1"/>
    <xf numFmtId="0" fontId="0" fillId="0" borderId="0" xfId="0" applyAlignment="1">
      <alignment horizontal="right"/>
    </xf>
    <xf numFmtId="0" fontId="2" fillId="2" borderId="0" xfId="0" applyFont="1" applyFill="1"/>
    <xf numFmtId="164" fontId="0" fillId="0" borderId="0" xfId="1" applyFont="1"/>
    <xf numFmtId="0" fontId="0" fillId="3" borderId="0" xfId="0" applyFill="1" applyProtection="1">
      <protection locked="0"/>
    </xf>
    <xf numFmtId="17" fontId="0" fillId="0" borderId="0" xfId="0" applyNumberFormat="1"/>
    <xf numFmtId="17" fontId="7" fillId="3" borderId="0" xfId="0" applyNumberFormat="1" applyFont="1" applyFill="1" applyAlignment="1"/>
    <xf numFmtId="2" fontId="0" fillId="0" borderId="0" xfId="0" applyNumberFormat="1"/>
    <xf numFmtId="0" fontId="6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4" fillId="0" borderId="0" xfId="0" applyFont="1" applyAlignment="1"/>
    <xf numFmtId="0" fontId="15" fillId="0" borderId="0" xfId="0" applyFont="1"/>
    <xf numFmtId="0" fontId="15" fillId="0" borderId="0" xfId="0" applyFont="1" applyBorder="1"/>
    <xf numFmtId="164" fontId="16" fillId="0" borderId="0" xfId="1" applyFont="1" applyBorder="1" applyAlignment="1">
      <alignment horizontal="center"/>
    </xf>
    <xf numFmtId="164" fontId="15" fillId="0" borderId="1" xfId="1" applyFont="1" applyBorder="1"/>
    <xf numFmtId="164" fontId="15" fillId="0" borderId="0" xfId="0" applyNumberFormat="1" applyFont="1"/>
    <xf numFmtId="0" fontId="18" fillId="0" borderId="0" xfId="0" applyFont="1" applyBorder="1" applyAlignment="1">
      <alignment horizontal="center"/>
    </xf>
    <xf numFmtId="0" fontId="16" fillId="0" borderId="0" xfId="0" quotePrefix="1" applyFont="1" applyBorder="1" applyAlignment="1">
      <alignment horizontal="center"/>
    </xf>
    <xf numFmtId="164" fontId="16" fillId="0" borderId="0" xfId="1" applyFont="1" applyBorder="1" applyAlignment="1"/>
    <xf numFmtId="0" fontId="18" fillId="0" borderId="5" xfId="0" quotePrefix="1" applyFont="1" applyBorder="1" applyAlignment="1">
      <alignment horizontal="center"/>
    </xf>
    <xf numFmtId="0" fontId="18" fillId="0" borderId="1" xfId="0" quotePrefix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1" fillId="0" borderId="0" xfId="0" applyFont="1"/>
    <xf numFmtId="0" fontId="20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 wrapText="1"/>
    </xf>
    <xf numFmtId="0" fontId="20" fillId="0" borderId="8" xfId="0" applyFont="1" applyFill="1" applyBorder="1" applyAlignment="1">
      <alignment horizontal="center" wrapText="1"/>
    </xf>
    <xf numFmtId="0" fontId="20" fillId="0" borderId="5" xfId="0" applyFont="1" applyBorder="1" applyAlignment="1">
      <alignment horizontal="center" wrapText="1"/>
    </xf>
    <xf numFmtId="0" fontId="21" fillId="0" borderId="1" xfId="0" applyFont="1" applyBorder="1"/>
    <xf numFmtId="0" fontId="21" fillId="0" borderId="1" xfId="0" applyFont="1" applyBorder="1" applyAlignment="1"/>
    <xf numFmtId="164" fontId="21" fillId="0" borderId="6" xfId="1" applyFont="1" applyBorder="1"/>
    <xf numFmtId="164" fontId="21" fillId="0" borderId="1" xfId="1" applyFont="1" applyBorder="1"/>
    <xf numFmtId="0" fontId="20" fillId="0" borderId="5" xfId="0" applyFont="1" applyBorder="1" applyAlignment="1"/>
    <xf numFmtId="164" fontId="20" fillId="0" borderId="7" xfId="1" applyFont="1" applyBorder="1"/>
    <xf numFmtId="164" fontId="21" fillId="4" borderId="6" xfId="1" applyFont="1" applyFill="1" applyBorder="1"/>
    <xf numFmtId="0" fontId="15" fillId="4" borderId="0" xfId="0" applyFont="1" applyFill="1"/>
    <xf numFmtId="0" fontId="19" fillId="0" borderId="0" xfId="0" applyFont="1" applyFill="1" applyBorder="1"/>
    <xf numFmtId="0" fontId="19" fillId="0" borderId="0" xfId="0" applyFont="1"/>
    <xf numFmtId="164" fontId="19" fillId="0" borderId="0" xfId="0" applyNumberFormat="1" applyFont="1"/>
    <xf numFmtId="0" fontId="18" fillId="0" borderId="0" xfId="0" applyFont="1"/>
    <xf numFmtId="0" fontId="23" fillId="0" borderId="0" xfId="0" applyFont="1"/>
    <xf numFmtId="0" fontId="21" fillId="0" borderId="1" xfId="0" applyFont="1" applyBorder="1" applyAlignment="1">
      <alignment wrapText="1"/>
    </xf>
    <xf numFmtId="0" fontId="20" fillId="0" borderId="9" xfId="0" applyFont="1" applyBorder="1" applyAlignment="1">
      <alignment horizontal="center"/>
    </xf>
    <xf numFmtId="0" fontId="20" fillId="0" borderId="9" xfId="0" applyFont="1" applyBorder="1" applyAlignment="1"/>
    <xf numFmtId="0" fontId="20" fillId="0" borderId="0" xfId="0" applyFont="1" applyBorder="1" applyAlignment="1"/>
    <xf numFmtId="0" fontId="20" fillId="0" borderId="3" xfId="0" applyFont="1" applyBorder="1" applyAlignment="1"/>
    <xf numFmtId="0" fontId="20" fillId="0" borderId="0" xfId="0" applyFont="1" applyBorder="1" applyAlignment="1">
      <alignment horizontal="center"/>
    </xf>
    <xf numFmtId="0" fontId="20" fillId="0" borderId="5" xfId="0" quotePrefix="1" applyFont="1" applyBorder="1" applyAlignment="1">
      <alignment horizontal="center"/>
    </xf>
    <xf numFmtId="0" fontId="20" fillId="0" borderId="0" xfId="0" quotePrefix="1" applyFont="1" applyBorder="1" applyAlignment="1">
      <alignment horizontal="center"/>
    </xf>
    <xf numFmtId="164" fontId="21" fillId="0" borderId="5" xfId="1" applyFont="1" applyBorder="1" applyAlignment="1"/>
    <xf numFmtId="164" fontId="21" fillId="4" borderId="5" xfId="1" applyFont="1" applyFill="1" applyBorder="1" applyAlignment="1"/>
    <xf numFmtId="164" fontId="20" fillId="4" borderId="0" xfId="1" applyFont="1" applyFill="1" applyBorder="1" applyAlignment="1"/>
    <xf numFmtId="164" fontId="20" fillId="0" borderId="0" xfId="1" applyFont="1" applyBorder="1" applyAlignment="1"/>
    <xf numFmtId="164" fontId="21" fillId="0" borderId="10" xfId="1" applyFont="1" applyBorder="1" applyAlignment="1"/>
    <xf numFmtId="164" fontId="20" fillId="0" borderId="1" xfId="1" applyFont="1" applyBorder="1" applyAlignment="1"/>
    <xf numFmtId="43" fontId="21" fillId="0" borderId="0" xfId="0" applyNumberFormat="1" applyFont="1" applyAlignment="1">
      <alignment horizontal="right"/>
    </xf>
    <xf numFmtId="164" fontId="21" fillId="0" borderId="0" xfId="1" applyFont="1" applyAlignment="1">
      <alignment horizontal="center"/>
    </xf>
    <xf numFmtId="164" fontId="20" fillId="0" borderId="0" xfId="1" applyFont="1" applyAlignment="1">
      <alignment horizontal="center"/>
    </xf>
    <xf numFmtId="165" fontId="26" fillId="0" borderId="1" xfId="1" applyNumberFormat="1" applyFont="1" applyBorder="1" applyAlignment="1">
      <alignment horizontal="left"/>
    </xf>
    <xf numFmtId="165" fontId="26" fillId="0" borderId="1" xfId="1" applyNumberFormat="1" applyFont="1" applyBorder="1" applyAlignment="1">
      <alignment horizontal="left" vertical="top"/>
    </xf>
    <xf numFmtId="164" fontId="26" fillId="0" borderId="1" xfId="1" applyFont="1" applyBorder="1" applyAlignment="1">
      <alignment horizontal="left" vertical="top"/>
    </xf>
    <xf numFmtId="164" fontId="26" fillId="0" borderId="1" xfId="1" applyFont="1" applyBorder="1" applyAlignment="1">
      <alignment horizontal="center"/>
    </xf>
    <xf numFmtId="164" fontId="27" fillId="0" borderId="1" xfId="1" applyFont="1" applyBorder="1"/>
    <xf numFmtId="164" fontId="27" fillId="0" borderId="1" xfId="1" applyFont="1" applyBorder="1" applyAlignment="1">
      <alignment wrapText="1"/>
    </xf>
    <xf numFmtId="164" fontId="27" fillId="0" borderId="1" xfId="1" applyFont="1" applyBorder="1" applyAlignment="1">
      <alignment horizontal="center" wrapText="1"/>
    </xf>
    <xf numFmtId="164" fontId="27" fillId="0" borderId="1" xfId="1" applyFont="1" applyBorder="1" applyAlignment="1">
      <alignment horizontal="center"/>
    </xf>
    <xf numFmtId="0" fontId="29" fillId="5" borderId="12" xfId="2" applyFont="1" applyFill="1" applyBorder="1" applyAlignment="1">
      <alignment horizontal="center" wrapText="1"/>
    </xf>
    <xf numFmtId="0" fontId="30" fillId="0" borderId="5" xfId="0" quotePrefix="1" applyFont="1" applyBorder="1" applyAlignment="1">
      <alignment horizontal="center"/>
    </xf>
    <xf numFmtId="165" fontId="15" fillId="0" borderId="1" xfId="1" applyNumberFormat="1" applyFont="1" applyBorder="1" applyAlignment="1">
      <alignment horizontal="left"/>
    </xf>
    <xf numFmtId="165" fontId="15" fillId="0" borderId="1" xfId="1" applyNumberFormat="1" applyFont="1" applyBorder="1"/>
    <xf numFmtId="164" fontId="26" fillId="0" borderId="1" xfId="1" applyFont="1" applyBorder="1"/>
    <xf numFmtId="164" fontId="16" fillId="0" borderId="1" xfId="1" applyFont="1" applyBorder="1"/>
    <xf numFmtId="0" fontId="6" fillId="0" borderId="0" xfId="0" applyFont="1" applyAlignment="1">
      <alignment horizontal="center"/>
    </xf>
    <xf numFmtId="164" fontId="0" fillId="4" borderId="0" xfId="0" applyNumberFormat="1" applyFill="1"/>
    <xf numFmtId="164" fontId="0" fillId="4" borderId="1" xfId="0" applyNumberFormat="1" applyFill="1" applyBorder="1"/>
    <xf numFmtId="0" fontId="0" fillId="4" borderId="0" xfId="0" applyFill="1"/>
    <xf numFmtId="164" fontId="20" fillId="0" borderId="1" xfId="1" applyFont="1" applyBorder="1" applyAlignment="1">
      <alignment horizontal="center"/>
    </xf>
    <xf numFmtId="43" fontId="19" fillId="0" borderId="0" xfId="0" applyNumberFormat="1" applyFont="1"/>
    <xf numFmtId="164" fontId="20" fillId="0" borderId="14" xfId="1" applyFont="1" applyBorder="1"/>
    <xf numFmtId="0" fontId="21" fillId="0" borderId="0" xfId="0" applyFont="1" applyBorder="1"/>
    <xf numFmtId="0" fontId="20" fillId="0" borderId="0" xfId="0" applyFont="1" applyBorder="1" applyAlignment="1">
      <alignment horizontal="center" wrapText="1"/>
    </xf>
    <xf numFmtId="0" fontId="18" fillId="0" borderId="0" xfId="0" quotePrefix="1" applyFont="1" applyBorder="1" applyAlignment="1">
      <alignment horizontal="center"/>
    </xf>
    <xf numFmtId="164" fontId="21" fillId="0" borderId="0" xfId="1" applyFont="1" applyBorder="1"/>
    <xf numFmtId="164" fontId="20" fillId="0" borderId="0" xfId="1" applyFont="1" applyBorder="1"/>
    <xf numFmtId="43" fontId="15" fillId="0" borderId="0" xfId="0" applyNumberFormat="1" applyFont="1" applyBorder="1"/>
    <xf numFmtId="164" fontId="19" fillId="0" borderId="0" xfId="0" applyNumberFormat="1" applyFont="1" applyBorder="1"/>
    <xf numFmtId="164" fontId="21" fillId="0" borderId="15" xfId="1" applyFont="1" applyBorder="1"/>
    <xf numFmtId="164" fontId="20" fillId="0" borderId="1" xfId="1" applyFont="1" applyBorder="1"/>
    <xf numFmtId="0" fontId="21" fillId="0" borderId="0" xfId="0" applyFont="1" applyAlignment="1">
      <alignment horizontal="center"/>
    </xf>
    <xf numFmtId="0" fontId="18" fillId="0" borderId="0" xfId="0" applyFont="1" applyAlignment="1">
      <alignment horizontal="left" wrapText="1"/>
    </xf>
    <xf numFmtId="0" fontId="17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9" fillId="0" borderId="5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1" fillId="0" borderId="0" xfId="0" applyFont="1" applyAlignment="1">
      <alignment horizontal="left" wrapText="1"/>
    </xf>
    <xf numFmtId="0" fontId="24" fillId="0" borderId="9" xfId="0" applyFont="1" applyBorder="1" applyAlignment="1">
      <alignment horizontal="center"/>
    </xf>
    <xf numFmtId="164" fontId="25" fillId="0" borderId="5" xfId="1" applyFont="1" applyBorder="1" applyAlignment="1">
      <alignment horizontal="center"/>
    </xf>
    <xf numFmtId="164" fontId="25" fillId="0" borderId="11" xfId="1" applyFont="1" applyBorder="1" applyAlignment="1">
      <alignment horizontal="center"/>
    </xf>
    <xf numFmtId="164" fontId="25" fillId="0" borderId="2" xfId="1" applyFont="1" applyBorder="1" applyAlignment="1">
      <alignment horizontal="center"/>
    </xf>
    <xf numFmtId="0" fontId="27" fillId="0" borderId="1" xfId="0" applyFont="1" applyBorder="1" applyAlignment="1">
      <alignment horizontal="center" wrapText="1"/>
    </xf>
    <xf numFmtId="165" fontId="15" fillId="0" borderId="1" xfId="1" applyNumberFormat="1" applyFont="1" applyBorder="1" applyAlignment="1">
      <alignment horizontal="center"/>
    </xf>
    <xf numFmtId="0" fontId="0" fillId="0" borderId="13" xfId="0" applyBorder="1" applyAlignment="1">
      <alignment horizontal="center"/>
    </xf>
  </cellXfs>
  <cellStyles count="3">
    <cellStyle name="Comma" xfId="1" builtinId="3"/>
    <cellStyle name="Normal" xfId="0" builtinId="0"/>
    <cellStyle name="Normal_TOTALDATA_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workbookViewId="0">
      <selection activeCell="A20" sqref="A20"/>
    </sheetView>
  </sheetViews>
  <sheetFormatPr defaultRowHeight="12.5" x14ac:dyDescent="0.25"/>
  <cols>
    <col min="2" max="2" width="23" bestFit="1" customWidth="1"/>
    <col min="6" max="6" width="24.54296875" customWidth="1"/>
  </cols>
  <sheetData>
    <row r="1" spans="1:8" ht="23.15" customHeight="1" x14ac:dyDescent="0.25">
      <c r="B1">
        <f ca="1">MONTH(NOW())</f>
        <v>6</v>
      </c>
      <c r="C1">
        <f ca="1">YEAR(NOW())</f>
        <v>2020</v>
      </c>
    </row>
    <row r="2" spans="1:8" ht="23.15" customHeight="1" x14ac:dyDescent="0.25"/>
    <row r="3" spans="1:8" ht="23.15" customHeight="1" x14ac:dyDescent="0.25">
      <c r="B3" t="s">
        <v>819</v>
      </c>
      <c r="F3" t="s">
        <v>820</v>
      </c>
    </row>
    <row r="4" spans="1:8" ht="23.15" customHeight="1" x14ac:dyDescent="0.25">
      <c r="B4" t="s">
        <v>816</v>
      </c>
      <c r="C4" t="s">
        <v>817</v>
      </c>
      <c r="D4" t="s">
        <v>818</v>
      </c>
      <c r="F4" t="s">
        <v>816</v>
      </c>
      <c r="G4" t="s">
        <v>817</v>
      </c>
      <c r="H4" t="s">
        <v>818</v>
      </c>
    </row>
    <row r="5" spans="1:8" ht="23.15" customHeight="1" x14ac:dyDescent="0.25">
      <c r="B5" s="38" t="e">
        <f>IF(G5=1,F5-1,F5)</f>
        <v>#REF!</v>
      </c>
      <c r="C5" s="38" t="e">
        <f>IF(G5=1,12,G5-1)</f>
        <v>#REF!</v>
      </c>
      <c r="F5" t="e">
        <f>YEAR(ACCTDATE)</f>
        <v>#REF!</v>
      </c>
      <c r="G5" t="e">
        <f>MONTH(ACCTDATE)</f>
        <v>#REF!</v>
      </c>
    </row>
    <row r="6" spans="1:8" ht="23.15" customHeight="1" x14ac:dyDescent="0.5">
      <c r="B6" s="40" t="e">
        <f>LOOKUP(C5,A8:B19)</f>
        <v>#REF!</v>
      </c>
      <c r="F6" s="40" t="e">
        <f>IF(G5=1,LOOKUP(G5,E8:F19),LOOKUP(G5,A8:B19))</f>
        <v>#REF!</v>
      </c>
    </row>
    <row r="8" spans="1:8" x14ac:dyDescent="0.25">
      <c r="A8">
        <v>1</v>
      </c>
      <c r="B8" s="41" t="e">
        <f>D8&amp;"-"&amp;RIGHT(B$5,2)</f>
        <v>#REF!</v>
      </c>
      <c r="D8" s="39" t="s">
        <v>829</v>
      </c>
      <c r="E8">
        <v>1</v>
      </c>
      <c r="F8" s="41" t="e">
        <f>D8&amp;"-"&amp;RIGHT(F$5,2)</f>
        <v>#REF!</v>
      </c>
    </row>
    <row r="9" spans="1:8" x14ac:dyDescent="0.25">
      <c r="A9">
        <v>2</v>
      </c>
      <c r="B9" s="41" t="e">
        <f t="shared" ref="B9:B19" si="0">D9&amp;"-"&amp;RIGHT(B$5,2)</f>
        <v>#REF!</v>
      </c>
      <c r="D9" s="39" t="s">
        <v>830</v>
      </c>
      <c r="E9">
        <v>2</v>
      </c>
      <c r="F9" s="41" t="e">
        <f t="shared" ref="F9:F19" si="1">D9&amp;"-"&amp;RIGHT(F$5,2)</f>
        <v>#REF!</v>
      </c>
    </row>
    <row r="10" spans="1:8" x14ac:dyDescent="0.25">
      <c r="A10">
        <v>3</v>
      </c>
      <c r="B10" s="41" t="e">
        <f t="shared" si="0"/>
        <v>#REF!</v>
      </c>
      <c r="D10" s="39" t="s">
        <v>831</v>
      </c>
      <c r="E10">
        <v>3</v>
      </c>
      <c r="F10" s="41" t="e">
        <f t="shared" si="1"/>
        <v>#REF!</v>
      </c>
    </row>
    <row r="11" spans="1:8" x14ac:dyDescent="0.25">
      <c r="A11">
        <v>4</v>
      </c>
      <c r="B11" s="41" t="e">
        <f t="shared" si="0"/>
        <v>#REF!</v>
      </c>
      <c r="D11" s="39" t="s">
        <v>832</v>
      </c>
      <c r="E11">
        <v>4</v>
      </c>
      <c r="F11" s="41" t="e">
        <f t="shared" si="1"/>
        <v>#REF!</v>
      </c>
    </row>
    <row r="12" spans="1:8" x14ac:dyDescent="0.25">
      <c r="A12">
        <v>5</v>
      </c>
      <c r="B12" s="41" t="e">
        <f t="shared" si="0"/>
        <v>#REF!</v>
      </c>
      <c r="D12" s="39" t="s">
        <v>821</v>
      </c>
      <c r="E12">
        <v>5</v>
      </c>
      <c r="F12" s="41" t="e">
        <f t="shared" si="1"/>
        <v>#REF!</v>
      </c>
    </row>
    <row r="13" spans="1:8" x14ac:dyDescent="0.25">
      <c r="A13">
        <v>6</v>
      </c>
      <c r="B13" s="41" t="e">
        <f t="shared" si="0"/>
        <v>#REF!</v>
      </c>
      <c r="D13" s="39" t="s">
        <v>822</v>
      </c>
      <c r="E13">
        <v>6</v>
      </c>
      <c r="F13" s="41" t="e">
        <f t="shared" si="1"/>
        <v>#REF!</v>
      </c>
    </row>
    <row r="14" spans="1:8" x14ac:dyDescent="0.25">
      <c r="A14">
        <v>7</v>
      </c>
      <c r="B14" s="41" t="e">
        <f t="shared" si="0"/>
        <v>#REF!</v>
      </c>
      <c r="D14" s="39" t="s">
        <v>823</v>
      </c>
      <c r="E14">
        <v>7</v>
      </c>
      <c r="F14" s="41" t="e">
        <f t="shared" si="1"/>
        <v>#REF!</v>
      </c>
    </row>
    <row r="15" spans="1:8" x14ac:dyDescent="0.25">
      <c r="A15">
        <v>8</v>
      </c>
      <c r="B15" s="41" t="e">
        <f t="shared" si="0"/>
        <v>#REF!</v>
      </c>
      <c r="D15" s="39" t="s">
        <v>824</v>
      </c>
      <c r="E15">
        <v>8</v>
      </c>
      <c r="F15" s="41" t="e">
        <f t="shared" si="1"/>
        <v>#REF!</v>
      </c>
    </row>
    <row r="16" spans="1:8" x14ac:dyDescent="0.25">
      <c r="A16">
        <v>9</v>
      </c>
      <c r="B16" s="41" t="e">
        <f t="shared" si="0"/>
        <v>#REF!</v>
      </c>
      <c r="D16" s="39" t="s">
        <v>825</v>
      </c>
      <c r="E16">
        <v>9</v>
      </c>
      <c r="F16" s="41" t="e">
        <f t="shared" si="1"/>
        <v>#REF!</v>
      </c>
    </row>
    <row r="17" spans="1:6" x14ac:dyDescent="0.25">
      <c r="A17">
        <v>10</v>
      </c>
      <c r="B17" s="41" t="e">
        <f t="shared" si="0"/>
        <v>#REF!</v>
      </c>
      <c r="D17" s="39" t="s">
        <v>826</v>
      </c>
      <c r="E17">
        <v>10</v>
      </c>
      <c r="F17" s="41" t="e">
        <f t="shared" si="1"/>
        <v>#REF!</v>
      </c>
    </row>
    <row r="18" spans="1:6" x14ac:dyDescent="0.25">
      <c r="A18">
        <v>11</v>
      </c>
      <c r="B18" s="41" t="e">
        <f t="shared" si="0"/>
        <v>#REF!</v>
      </c>
      <c r="D18" s="39" t="s">
        <v>827</v>
      </c>
      <c r="E18">
        <v>11</v>
      </c>
      <c r="F18" s="41" t="e">
        <f t="shared" si="1"/>
        <v>#REF!</v>
      </c>
    </row>
    <row r="19" spans="1:6" x14ac:dyDescent="0.25">
      <c r="A19">
        <v>12</v>
      </c>
      <c r="B19" s="41" t="e">
        <f t="shared" si="0"/>
        <v>#REF!</v>
      </c>
      <c r="D19" s="39" t="s">
        <v>828</v>
      </c>
      <c r="E19">
        <v>12</v>
      </c>
      <c r="F19" s="41" t="e">
        <f t="shared" si="1"/>
        <v>#REF!</v>
      </c>
    </row>
  </sheetData>
  <phoneticPr fontId="3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O42"/>
  <sheetViews>
    <sheetView topLeftCell="D27" zoomScale="70" workbookViewId="0">
      <selection activeCell="I45" sqref="I45"/>
    </sheetView>
  </sheetViews>
  <sheetFormatPr defaultRowHeight="12.5" x14ac:dyDescent="0.25"/>
  <cols>
    <col min="1" max="1" width="6.26953125" customWidth="1"/>
    <col min="2" max="2" width="51.81640625" customWidth="1"/>
    <col min="3" max="3" width="40.1796875" customWidth="1"/>
    <col min="4" max="5" width="41.453125" customWidth="1"/>
    <col min="6" max="6" width="44.81640625" customWidth="1"/>
    <col min="7" max="7" width="45.7265625" customWidth="1"/>
    <col min="8" max="8" width="42.1796875" customWidth="1"/>
    <col min="9" max="9" width="41.453125" customWidth="1"/>
    <col min="10" max="10" width="23.453125" bestFit="1" customWidth="1"/>
    <col min="12" max="13" width="9.1796875" hidden="1" customWidth="1"/>
  </cols>
  <sheetData>
    <row r="1" spans="1:15" ht="25" x14ac:dyDescent="0.5">
      <c r="A1" s="124" t="s">
        <v>36</v>
      </c>
      <c r="B1" s="124"/>
      <c r="C1" s="124"/>
      <c r="D1" s="124"/>
      <c r="E1" s="124"/>
      <c r="F1" s="124"/>
      <c r="G1" s="124"/>
      <c r="H1" s="124"/>
      <c r="I1" s="124"/>
      <c r="J1" s="20"/>
      <c r="K1" s="20"/>
      <c r="N1" s="20"/>
      <c r="O1" s="20"/>
    </row>
    <row r="2" spans="1:15" ht="26.25" customHeight="1" x14ac:dyDescent="0.5">
      <c r="A2" s="127" t="s">
        <v>23</v>
      </c>
      <c r="B2" s="127"/>
      <c r="C2" s="127"/>
      <c r="D2" s="127"/>
      <c r="E2" s="127"/>
      <c r="F2" s="127"/>
      <c r="G2" s="127"/>
      <c r="H2" s="127"/>
      <c r="I2" s="28"/>
      <c r="J2" s="28"/>
      <c r="K2" s="28"/>
      <c r="L2" s="28"/>
      <c r="M2" s="28"/>
      <c r="N2" s="28"/>
    </row>
    <row r="3" spans="1:15" ht="36.75" customHeight="1" x14ac:dyDescent="0.5">
      <c r="A3" s="123" t="s">
        <v>901</v>
      </c>
      <c r="B3" s="123"/>
      <c r="C3" s="123"/>
      <c r="D3" s="123"/>
      <c r="E3" s="123"/>
      <c r="F3" s="123"/>
      <c r="G3" s="123"/>
      <c r="H3" s="123"/>
      <c r="I3" s="44"/>
      <c r="J3" s="21"/>
      <c r="K3" s="21"/>
      <c r="L3" s="21"/>
      <c r="M3" s="21"/>
      <c r="N3" s="21"/>
      <c r="O3" s="21"/>
    </row>
    <row r="4" spans="1:15" ht="20.25" customHeight="1" x14ac:dyDescent="0.5">
      <c r="A4" s="56"/>
      <c r="B4" s="56"/>
      <c r="C4" s="75"/>
      <c r="D4" s="76"/>
      <c r="E4" s="76"/>
      <c r="F4" s="76"/>
      <c r="G4" s="76"/>
      <c r="H4" s="77"/>
      <c r="I4" s="46"/>
    </row>
    <row r="5" spans="1:15" ht="82.5" customHeight="1" x14ac:dyDescent="0.45">
      <c r="A5" s="78" t="s">
        <v>0</v>
      </c>
      <c r="B5" s="78" t="s">
        <v>22</v>
      </c>
      <c r="C5" s="57" t="s">
        <v>17</v>
      </c>
      <c r="D5" s="60" t="s">
        <v>43</v>
      </c>
      <c r="E5" s="60" t="s">
        <v>929</v>
      </c>
      <c r="F5" s="55" t="s">
        <v>31</v>
      </c>
      <c r="G5" s="55" t="s">
        <v>18</v>
      </c>
      <c r="H5" s="79"/>
      <c r="I5" s="50"/>
    </row>
    <row r="6" spans="1:15" ht="30" customHeight="1" x14ac:dyDescent="0.45">
      <c r="A6" s="55"/>
      <c r="B6" s="55"/>
      <c r="C6" s="80" t="s">
        <v>913</v>
      </c>
      <c r="D6" s="80" t="s">
        <v>913</v>
      </c>
      <c r="E6" s="80" t="s">
        <v>913</v>
      </c>
      <c r="F6" s="80" t="s">
        <v>913</v>
      </c>
      <c r="G6" s="80" t="s">
        <v>913</v>
      </c>
      <c r="H6" s="81"/>
      <c r="I6" s="51"/>
    </row>
    <row r="7" spans="1:15" ht="30" customHeight="1" x14ac:dyDescent="0.5">
      <c r="A7" s="61">
        <v>1</v>
      </c>
      <c r="B7" s="61" t="s">
        <v>27</v>
      </c>
      <c r="C7" s="82">
        <v>217771739537.4198</v>
      </c>
      <c r="D7" s="83">
        <v>29780634562.4328</v>
      </c>
      <c r="E7" s="82">
        <v>0</v>
      </c>
      <c r="F7" s="83">
        <v>16777469459.4645</v>
      </c>
      <c r="G7" s="109">
        <f>C7+D7+E7+F7</f>
        <v>264329843559.31711</v>
      </c>
      <c r="H7" s="84"/>
      <c r="I7" s="47"/>
    </row>
    <row r="8" spans="1:15" ht="23" x14ac:dyDescent="0.5">
      <c r="A8" s="61">
        <v>2</v>
      </c>
      <c r="B8" s="61" t="s">
        <v>33</v>
      </c>
      <c r="C8" s="82">
        <v>110456736530.74899</v>
      </c>
      <c r="D8" s="82">
        <v>15105135829.692499</v>
      </c>
      <c r="E8" s="82">
        <v>0</v>
      </c>
      <c r="F8" s="82">
        <v>55924898198.214996</v>
      </c>
      <c r="G8" s="109">
        <f t="shared" ref="G8:G17" si="0">C8+D8+E8+F8</f>
        <v>181486770558.65649</v>
      </c>
      <c r="H8" s="85"/>
      <c r="I8" s="47"/>
    </row>
    <row r="9" spans="1:15" ht="23" x14ac:dyDescent="0.5">
      <c r="A9" s="61">
        <v>3</v>
      </c>
      <c r="B9" s="61" t="s">
        <v>34</v>
      </c>
      <c r="C9" s="82">
        <v>85157513942.1194</v>
      </c>
      <c r="D9" s="82">
        <v>11645426575.287001</v>
      </c>
      <c r="E9" s="82">
        <v>0</v>
      </c>
      <c r="F9" s="82">
        <v>39147428738.750504</v>
      </c>
      <c r="G9" s="109">
        <f t="shared" si="0"/>
        <v>135950369256.15691</v>
      </c>
      <c r="H9" s="85"/>
      <c r="I9" s="47"/>
    </row>
    <row r="10" spans="1:15" ht="23" x14ac:dyDescent="0.5">
      <c r="A10" s="61">
        <v>4</v>
      </c>
      <c r="B10" s="61" t="s">
        <v>19</v>
      </c>
      <c r="C10" s="82">
        <v>32299348243.8419</v>
      </c>
      <c r="D10" s="82">
        <v>6452117252.0077</v>
      </c>
      <c r="E10" s="82">
        <v>15535000000</v>
      </c>
      <c r="F10" s="82">
        <v>0</v>
      </c>
      <c r="G10" s="109">
        <f t="shared" si="0"/>
        <v>54286465495.849602</v>
      </c>
      <c r="H10" s="85"/>
      <c r="I10" s="47"/>
    </row>
    <row r="11" spans="1:15" ht="23" x14ac:dyDescent="0.5">
      <c r="A11" s="61">
        <v>5</v>
      </c>
      <c r="B11" s="61" t="s">
        <v>45</v>
      </c>
      <c r="C11" s="82">
        <v>5517234855.0900002</v>
      </c>
      <c r="D11" s="82">
        <v>0</v>
      </c>
      <c r="E11" s="82">
        <v>0</v>
      </c>
      <c r="F11" s="82">
        <v>572944226.08000004</v>
      </c>
      <c r="G11" s="109">
        <f t="shared" si="0"/>
        <v>6090179081.1700001</v>
      </c>
      <c r="H11" s="85"/>
      <c r="I11" s="47"/>
    </row>
    <row r="12" spans="1:15" ht="23" x14ac:dyDescent="0.5">
      <c r="A12" s="61">
        <v>6</v>
      </c>
      <c r="B12" s="61" t="s">
        <v>902</v>
      </c>
      <c r="C12" s="82">
        <v>5739545087.8800001</v>
      </c>
      <c r="D12" s="82">
        <v>0</v>
      </c>
      <c r="E12" s="82">
        <v>0</v>
      </c>
      <c r="F12" s="82">
        <v>0</v>
      </c>
      <c r="G12" s="109">
        <f t="shared" si="0"/>
        <v>5739545087.8800001</v>
      </c>
      <c r="H12" s="85"/>
      <c r="I12" s="47"/>
    </row>
    <row r="13" spans="1:15" ht="23" x14ac:dyDescent="0.5">
      <c r="A13" s="61">
        <v>7</v>
      </c>
      <c r="B13" s="74" t="s">
        <v>903</v>
      </c>
      <c r="C13" s="82">
        <v>5957284219.21</v>
      </c>
      <c r="D13" s="82">
        <v>0</v>
      </c>
      <c r="E13" s="82">
        <v>0</v>
      </c>
      <c r="F13" s="82">
        <v>4237799704.9499998</v>
      </c>
      <c r="G13" s="109">
        <f t="shared" si="0"/>
        <v>10195083924.16</v>
      </c>
      <c r="H13" s="85"/>
      <c r="I13" s="47"/>
    </row>
    <row r="14" spans="1:15" ht="23" x14ac:dyDescent="0.5">
      <c r="A14" s="61">
        <v>8</v>
      </c>
      <c r="B14" s="74" t="s">
        <v>905</v>
      </c>
      <c r="C14" s="82">
        <v>4000000000</v>
      </c>
      <c r="D14" s="82">
        <v>0</v>
      </c>
      <c r="E14" s="82">
        <v>0</v>
      </c>
      <c r="F14" s="82">
        <v>0</v>
      </c>
      <c r="G14" s="109">
        <f t="shared" si="0"/>
        <v>4000000000</v>
      </c>
      <c r="H14" s="85"/>
      <c r="I14" s="47"/>
    </row>
    <row r="15" spans="1:15" ht="23" x14ac:dyDescent="0.5">
      <c r="A15" s="61">
        <v>9</v>
      </c>
      <c r="B15" s="74" t="s">
        <v>906</v>
      </c>
      <c r="C15" s="82">
        <v>11276340447.200001</v>
      </c>
      <c r="D15" s="82">
        <v>0</v>
      </c>
      <c r="E15" s="82">
        <v>0</v>
      </c>
      <c r="F15" s="82">
        <v>0</v>
      </c>
      <c r="G15" s="109">
        <f t="shared" si="0"/>
        <v>11276340447.200001</v>
      </c>
      <c r="H15" s="85"/>
      <c r="I15" s="47"/>
    </row>
    <row r="16" spans="1:15" ht="23" x14ac:dyDescent="0.5">
      <c r="A16" s="61">
        <v>10</v>
      </c>
      <c r="B16" s="74" t="s">
        <v>904</v>
      </c>
      <c r="C16" s="82">
        <v>0</v>
      </c>
      <c r="D16" s="82">
        <v>0</v>
      </c>
      <c r="E16" s="82">
        <v>103965000000</v>
      </c>
      <c r="F16" s="82">
        <v>0</v>
      </c>
      <c r="G16" s="109">
        <f t="shared" si="0"/>
        <v>103965000000</v>
      </c>
      <c r="H16" s="85"/>
      <c r="I16" s="47"/>
    </row>
    <row r="17" spans="1:9" ht="23" x14ac:dyDescent="0.5">
      <c r="A17" s="61">
        <v>11</v>
      </c>
      <c r="B17" s="74" t="s">
        <v>907</v>
      </c>
      <c r="C17" s="86">
        <v>0</v>
      </c>
      <c r="D17" s="86">
        <v>0</v>
      </c>
      <c r="E17" s="82">
        <v>0</v>
      </c>
      <c r="F17" s="86">
        <v>3608057948.27</v>
      </c>
      <c r="G17" s="109">
        <f t="shared" si="0"/>
        <v>3608057948.27</v>
      </c>
      <c r="H17" s="85"/>
      <c r="I17" s="47"/>
    </row>
    <row r="18" spans="1:9" ht="23" x14ac:dyDescent="0.5">
      <c r="A18" s="61"/>
      <c r="B18" s="55" t="s">
        <v>18</v>
      </c>
      <c r="C18" s="87">
        <f>SUM(C7:C17)</f>
        <v>478175742863.51019</v>
      </c>
      <c r="D18" s="87">
        <f>SUM(D7:D17)</f>
        <v>62983314219.419998</v>
      </c>
      <c r="E18" s="87">
        <f>SUM(E7:E17)</f>
        <v>119500000000</v>
      </c>
      <c r="F18" s="87">
        <f>SUM(F7:F17)</f>
        <v>120268598275.73001</v>
      </c>
      <c r="G18" s="87">
        <f>SUM(G7:G17)</f>
        <v>780927655358.66016</v>
      </c>
      <c r="H18" s="85"/>
      <c r="I18" s="52"/>
    </row>
    <row r="19" spans="1:9" ht="23" x14ac:dyDescent="0.5">
      <c r="A19" s="56"/>
      <c r="B19" s="88" t="s">
        <v>44</v>
      </c>
      <c r="C19" s="89"/>
      <c r="D19" s="89"/>
      <c r="E19" s="89"/>
      <c r="F19" s="89"/>
      <c r="G19" s="89"/>
      <c r="H19" s="90"/>
      <c r="I19" s="47"/>
    </row>
    <row r="20" spans="1:9" ht="17.5" x14ac:dyDescent="0.35">
      <c r="A20" s="128" t="s">
        <v>24</v>
      </c>
      <c r="B20" s="128"/>
      <c r="C20" s="128"/>
      <c r="D20" s="128"/>
      <c r="E20" s="128"/>
      <c r="F20" s="128"/>
      <c r="G20" s="128"/>
      <c r="H20" s="128"/>
      <c r="I20" s="128"/>
    </row>
    <row r="21" spans="1:9" ht="22.5" x14ac:dyDescent="0.45">
      <c r="A21" s="125" t="s">
        <v>908</v>
      </c>
      <c r="B21" s="125"/>
      <c r="C21" s="125"/>
      <c r="D21" s="125"/>
      <c r="E21" s="125"/>
      <c r="F21" s="125"/>
      <c r="G21" s="125"/>
      <c r="H21" s="125"/>
      <c r="I21" s="125"/>
    </row>
    <row r="22" spans="1:9" ht="16.5" customHeight="1" x14ac:dyDescent="0.5">
      <c r="A22" s="56"/>
      <c r="B22" s="56"/>
      <c r="C22" s="56"/>
      <c r="D22" s="56"/>
      <c r="E22" s="56"/>
      <c r="F22" s="56"/>
      <c r="G22" s="56"/>
      <c r="H22" s="61"/>
      <c r="I22" s="112"/>
    </row>
    <row r="23" spans="1:9" ht="30" customHeight="1" x14ac:dyDescent="0.45">
      <c r="A23" s="55">
        <v>0</v>
      </c>
      <c r="B23" s="55">
        <v>1</v>
      </c>
      <c r="C23" s="55">
        <v>2</v>
      </c>
      <c r="D23" s="55">
        <v>3</v>
      </c>
      <c r="E23" s="55" t="s">
        <v>923</v>
      </c>
      <c r="F23" s="57">
        <v>5</v>
      </c>
      <c r="G23" s="57">
        <v>6</v>
      </c>
      <c r="H23" s="55" t="s">
        <v>924</v>
      </c>
      <c r="I23" s="79"/>
    </row>
    <row r="24" spans="1:9" ht="87.75" customHeight="1" x14ac:dyDescent="0.45">
      <c r="A24" s="58" t="s">
        <v>0</v>
      </c>
      <c r="B24" s="58" t="s">
        <v>22</v>
      </c>
      <c r="C24" s="59" t="s">
        <v>7</v>
      </c>
      <c r="D24" s="58" t="s">
        <v>912</v>
      </c>
      <c r="E24" s="58" t="s">
        <v>15</v>
      </c>
      <c r="F24" s="60" t="s">
        <v>909</v>
      </c>
      <c r="G24" s="60" t="s">
        <v>31</v>
      </c>
      <c r="H24" s="58" t="s">
        <v>16</v>
      </c>
      <c r="I24" s="113"/>
    </row>
    <row r="25" spans="1:9" ht="30" customHeight="1" x14ac:dyDescent="0.5">
      <c r="A25" s="61"/>
      <c r="B25" s="61"/>
      <c r="C25" s="53" t="s">
        <v>913</v>
      </c>
      <c r="D25" s="53" t="s">
        <v>913</v>
      </c>
      <c r="E25" s="53" t="s">
        <v>913</v>
      </c>
      <c r="F25" s="53" t="s">
        <v>913</v>
      </c>
      <c r="G25" s="53" t="s">
        <v>913</v>
      </c>
      <c r="H25" s="54" t="s">
        <v>913</v>
      </c>
      <c r="I25" s="114"/>
    </row>
    <row r="26" spans="1:9" ht="30" customHeight="1" x14ac:dyDescent="0.5">
      <c r="A26" s="61">
        <v>1</v>
      </c>
      <c r="B26" s="62" t="s">
        <v>20</v>
      </c>
      <c r="C26" s="63">
        <v>200492205154.98969</v>
      </c>
      <c r="D26" s="63">
        <v>40630580417.110001</v>
      </c>
      <c r="E26" s="63">
        <f>C26-D26</f>
        <v>159861624737.8797</v>
      </c>
      <c r="F26" s="63">
        <v>27417630529.195</v>
      </c>
      <c r="G26" s="119">
        <v>15658971495.5002</v>
      </c>
      <c r="H26" s="64">
        <f>E26+F26+G26</f>
        <v>202938226762.57492</v>
      </c>
      <c r="I26" s="115"/>
    </row>
    <row r="27" spans="1:9" ht="30" customHeight="1" x14ac:dyDescent="0.5">
      <c r="A27" s="61">
        <v>2</v>
      </c>
      <c r="B27" s="62" t="s">
        <v>21</v>
      </c>
      <c r="C27" s="63">
        <v>4133859900.1029</v>
      </c>
      <c r="D27" s="63">
        <v>0</v>
      </c>
      <c r="E27" s="63">
        <f>C27-D27</f>
        <v>4133859900.1029</v>
      </c>
      <c r="F27" s="63">
        <v>565311969.67410004</v>
      </c>
      <c r="G27" s="119">
        <v>0</v>
      </c>
      <c r="H27" s="64">
        <f>E27+F27+G27</f>
        <v>4699171869.7770004</v>
      </c>
      <c r="I27" s="115"/>
    </row>
    <row r="28" spans="1:9" ht="23" x14ac:dyDescent="0.5">
      <c r="A28" s="61">
        <v>3</v>
      </c>
      <c r="B28" s="62" t="s">
        <v>4</v>
      </c>
      <c r="C28" s="63">
        <v>2066929950.0513999</v>
      </c>
      <c r="D28" s="63">
        <v>0</v>
      </c>
      <c r="E28" s="63">
        <f>C28-D28</f>
        <v>2066929950.0513999</v>
      </c>
      <c r="F28" s="63">
        <v>282655984.83710003</v>
      </c>
      <c r="G28" s="119">
        <v>0</v>
      </c>
      <c r="H28" s="64">
        <f>E28+F28+G28</f>
        <v>2349585934.8885002</v>
      </c>
      <c r="I28" s="115"/>
    </row>
    <row r="29" spans="1:9" ht="23" x14ac:dyDescent="0.5">
      <c r="A29" s="61">
        <v>4</v>
      </c>
      <c r="B29" s="74" t="s">
        <v>5</v>
      </c>
      <c r="C29" s="63">
        <v>6944884632.1728001</v>
      </c>
      <c r="D29" s="63"/>
      <c r="E29" s="63">
        <f>C29-D29</f>
        <v>6944884632.1728001</v>
      </c>
      <c r="F29" s="67">
        <v>949724109.05250001</v>
      </c>
      <c r="G29" s="119">
        <v>0</v>
      </c>
      <c r="H29" s="64">
        <f>E29+F29+G29</f>
        <v>7894608741.2252998</v>
      </c>
      <c r="I29" s="115"/>
    </row>
    <row r="30" spans="1:9" ht="23.5" thickBot="1" x14ac:dyDescent="0.55000000000000004">
      <c r="A30" s="61">
        <v>5</v>
      </c>
      <c r="B30" s="61" t="s">
        <v>6</v>
      </c>
      <c r="C30" s="63">
        <v>4133859900.1029</v>
      </c>
      <c r="D30" s="63">
        <v>42479689.710000001</v>
      </c>
      <c r="E30" s="63">
        <f>C30-D30</f>
        <v>4091380210.3929</v>
      </c>
      <c r="F30" s="63">
        <v>565311969.67410004</v>
      </c>
      <c r="G30" s="119">
        <v>1118497963.9642999</v>
      </c>
      <c r="H30" s="64">
        <f>E30+F30+G30</f>
        <v>5775190144.0313005</v>
      </c>
      <c r="I30" s="115"/>
    </row>
    <row r="31" spans="1:9" ht="24" thickTop="1" thickBot="1" x14ac:dyDescent="0.55000000000000004">
      <c r="A31" s="61"/>
      <c r="B31" s="65" t="s">
        <v>10</v>
      </c>
      <c r="C31" s="66">
        <f>SUM(C26:C30)</f>
        <v>217771739537.41968</v>
      </c>
      <c r="D31" s="66">
        <f t="shared" ref="D31" si="1">SUM(D26:D30)</f>
        <v>40673060106.82</v>
      </c>
      <c r="E31" s="66">
        <f>SUM(E26:E30)</f>
        <v>177098679430.5997</v>
      </c>
      <c r="F31" s="66">
        <f>SUM(F26:F30)</f>
        <v>29780634562.4328</v>
      </c>
      <c r="G31" s="111">
        <f>SUM(G26:G30)</f>
        <v>16777469459.4645</v>
      </c>
      <c r="H31" s="120">
        <f>SUM(H26:H30)</f>
        <v>223656783452.49704</v>
      </c>
      <c r="I31" s="116"/>
    </row>
    <row r="32" spans="1:9" ht="18.5" thickTop="1" x14ac:dyDescent="0.4">
      <c r="A32" s="45"/>
      <c r="B32" s="45"/>
      <c r="C32" s="45"/>
      <c r="D32" s="49"/>
      <c r="E32" s="49"/>
      <c r="F32" s="49"/>
      <c r="G32" s="68"/>
      <c r="H32" s="68"/>
      <c r="I32" s="117"/>
    </row>
    <row r="33" spans="1:9" ht="20.5" x14ac:dyDescent="0.45">
      <c r="A33" s="69" t="s">
        <v>910</v>
      </c>
      <c r="B33" s="70"/>
      <c r="C33" s="70"/>
      <c r="D33" s="70"/>
      <c r="E33" s="70"/>
      <c r="F33" s="71"/>
      <c r="G33" s="71"/>
      <c r="H33" s="110"/>
      <c r="I33" s="118"/>
    </row>
    <row r="34" spans="1:9" ht="96" customHeight="1" x14ac:dyDescent="0.4">
      <c r="A34" s="122" t="s">
        <v>911</v>
      </c>
      <c r="B34" s="122"/>
      <c r="C34" s="122"/>
      <c r="D34" s="122"/>
      <c r="E34" s="122"/>
      <c r="F34" s="122"/>
      <c r="G34" s="122"/>
      <c r="H34" s="122"/>
      <c r="I34" s="122"/>
    </row>
    <row r="35" spans="1:9" ht="20.5" x14ac:dyDescent="0.45">
      <c r="A35" s="70"/>
      <c r="B35" s="72"/>
      <c r="C35" s="72"/>
      <c r="D35" s="72"/>
      <c r="E35" s="72"/>
      <c r="F35" s="72"/>
      <c r="G35" s="72"/>
      <c r="H35" s="70"/>
      <c r="I35" s="70"/>
    </row>
    <row r="36" spans="1:9" ht="20.5" hidden="1" x14ac:dyDescent="0.45">
      <c r="A36" s="70"/>
      <c r="B36" s="72"/>
      <c r="C36" s="72"/>
      <c r="D36" s="72"/>
      <c r="E36" s="72"/>
      <c r="F36" s="72"/>
      <c r="G36" s="72"/>
      <c r="H36" s="70"/>
      <c r="I36" s="70"/>
    </row>
    <row r="37" spans="1:9" ht="20.5" x14ac:dyDescent="0.45">
      <c r="A37" s="70"/>
      <c r="B37" s="72"/>
      <c r="C37" s="72"/>
      <c r="D37" s="72"/>
      <c r="E37" s="72"/>
      <c r="F37" s="72"/>
      <c r="G37" s="72"/>
      <c r="H37" s="70"/>
      <c r="I37" s="70"/>
    </row>
    <row r="38" spans="1:9" ht="42.75" customHeight="1" x14ac:dyDescent="0.5">
      <c r="A38" s="70"/>
      <c r="B38" s="70"/>
      <c r="C38" s="121" t="s">
        <v>35</v>
      </c>
      <c r="D38" s="121"/>
      <c r="E38" s="121"/>
      <c r="F38" s="121"/>
      <c r="G38" s="121"/>
      <c r="H38" s="121"/>
      <c r="I38" s="70"/>
    </row>
    <row r="39" spans="1:9" ht="22.5" x14ac:dyDescent="0.45">
      <c r="A39" s="70"/>
      <c r="B39" s="70"/>
      <c r="C39" s="126" t="s">
        <v>925</v>
      </c>
      <c r="D39" s="126"/>
      <c r="E39" s="126"/>
      <c r="F39" s="126"/>
      <c r="G39" s="126"/>
      <c r="H39" s="126"/>
      <c r="I39" s="70"/>
    </row>
    <row r="40" spans="1:9" ht="23" x14ac:dyDescent="0.5">
      <c r="A40" s="70"/>
      <c r="B40" s="70"/>
      <c r="C40" s="121" t="s">
        <v>931</v>
      </c>
      <c r="D40" s="121"/>
      <c r="E40" s="121"/>
      <c r="F40" s="121"/>
      <c r="G40" s="121"/>
      <c r="H40" s="121"/>
      <c r="I40" s="70"/>
    </row>
    <row r="41" spans="1:9" ht="23" x14ac:dyDescent="0.5">
      <c r="A41" s="70"/>
      <c r="B41" s="70"/>
      <c r="C41" s="121" t="s">
        <v>38</v>
      </c>
      <c r="D41" s="121"/>
      <c r="E41" s="121"/>
      <c r="F41" s="121"/>
      <c r="G41" s="121"/>
      <c r="H41" s="121"/>
      <c r="I41" s="70"/>
    </row>
    <row r="42" spans="1:9" ht="35.25" customHeight="1" x14ac:dyDescent="0.4">
      <c r="A42" s="73"/>
      <c r="B42" s="73"/>
      <c r="C42" s="73"/>
      <c r="D42" s="73"/>
      <c r="E42" s="73"/>
      <c r="F42" s="73"/>
      <c r="G42" s="73"/>
      <c r="H42" s="73"/>
      <c r="I42" s="73"/>
    </row>
  </sheetData>
  <mergeCells count="10">
    <mergeCell ref="C41:H41"/>
    <mergeCell ref="A34:I34"/>
    <mergeCell ref="A3:H3"/>
    <mergeCell ref="A1:I1"/>
    <mergeCell ref="A21:I21"/>
    <mergeCell ref="C38:H38"/>
    <mergeCell ref="C39:H39"/>
    <mergeCell ref="C40:H40"/>
    <mergeCell ref="A2:H2"/>
    <mergeCell ref="A20:I20"/>
  </mergeCells>
  <phoneticPr fontId="3" type="noConversion"/>
  <pageMargins left="0.74803149606299213" right="0.74803149606299213" top="0.39370078740157483" bottom="0.41" header="0.51181102362204722" footer="0.51181102362204722"/>
  <pageSetup scale="4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Q53"/>
  <sheetViews>
    <sheetView tabSelected="1" zoomScale="80" zoomScaleNormal="80" workbookViewId="0">
      <pane xSplit="3" ySplit="9" topLeftCell="D38" activePane="bottomRight" state="frozen"/>
      <selection pane="topRight" activeCell="D1" sqref="D1"/>
      <selection pane="bottomLeft" activeCell="A10" sqref="A10"/>
      <selection pane="bottomRight" activeCell="F7" sqref="F7:F8"/>
    </sheetView>
  </sheetViews>
  <sheetFormatPr defaultRowHeight="12.5" x14ac:dyDescent="0.25"/>
  <cols>
    <col min="1" max="1" width="4" bestFit="1" customWidth="1"/>
    <col min="2" max="2" width="22.453125" customWidth="1"/>
    <col min="3" max="3" width="7.453125" customWidth="1"/>
    <col min="4" max="4" width="20.7265625" customWidth="1"/>
    <col min="5" max="5" width="19" customWidth="1"/>
    <col min="6" max="6" width="19.453125" customWidth="1"/>
    <col min="7" max="7" width="17.81640625" bestFit="1" customWidth="1"/>
    <col min="8" max="8" width="18.54296875" customWidth="1"/>
    <col min="9" max="9" width="19.453125" customWidth="1"/>
    <col min="10" max="10" width="19.54296875" customWidth="1"/>
    <col min="11" max="11" width="21" customWidth="1"/>
    <col min="12" max="12" width="22" bestFit="1" customWidth="1"/>
    <col min="13" max="14" width="22" customWidth="1"/>
    <col min="15" max="15" width="24.1796875" bestFit="1" customWidth="1"/>
    <col min="16" max="16" width="20.1796875" bestFit="1" customWidth="1"/>
    <col min="17" max="17" width="4.26953125" bestFit="1" customWidth="1"/>
  </cols>
  <sheetData>
    <row r="1" spans="1:17" ht="25" x14ac:dyDescent="0.5">
      <c r="A1" s="124" t="s">
        <v>36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</row>
    <row r="2" spans="1:17" ht="25" hidden="1" x14ac:dyDescent="0.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42"/>
      <c r="N2" s="42"/>
      <c r="O2" s="30"/>
      <c r="P2" s="30"/>
      <c r="Q2" s="30"/>
    </row>
    <row r="3" spans="1:17" ht="18" customHeight="1" x14ac:dyDescent="0.35">
      <c r="H3" s="25" t="s">
        <v>28</v>
      </c>
      <c r="M3" s="37"/>
    </row>
    <row r="4" spans="1:17" ht="18" x14ac:dyDescent="0.4">
      <c r="A4" s="138" t="s">
        <v>926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</row>
    <row r="5" spans="1:17" ht="20" x14ac:dyDescent="0.4">
      <c r="A5" s="24"/>
      <c r="B5" s="24"/>
      <c r="C5" s="24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24"/>
    </row>
    <row r="6" spans="1:17" ht="13" x14ac:dyDescent="0.3">
      <c r="A6" s="2">
        <v>1</v>
      </c>
      <c r="B6" s="2">
        <v>2</v>
      </c>
      <c r="C6" s="2">
        <v>3</v>
      </c>
      <c r="D6" s="2">
        <v>4</v>
      </c>
      <c r="E6" s="2">
        <v>5</v>
      </c>
      <c r="F6" s="2" t="s">
        <v>8</v>
      </c>
      <c r="G6" s="2">
        <v>7</v>
      </c>
      <c r="H6" s="2">
        <v>8</v>
      </c>
      <c r="I6" s="2">
        <v>9</v>
      </c>
      <c r="J6" s="2" t="s">
        <v>9</v>
      </c>
      <c r="K6" s="2">
        <v>11</v>
      </c>
      <c r="L6" s="2">
        <v>14</v>
      </c>
      <c r="M6" s="43"/>
      <c r="N6" s="43"/>
      <c r="O6" s="2" t="s">
        <v>41</v>
      </c>
      <c r="P6" s="2" t="s">
        <v>42</v>
      </c>
      <c r="Q6" s="1"/>
    </row>
    <row r="7" spans="1:17" ht="13" x14ac:dyDescent="0.3">
      <c r="A7" s="134" t="s">
        <v>0</v>
      </c>
      <c r="B7" s="134" t="s">
        <v>22</v>
      </c>
      <c r="C7" s="134" t="s">
        <v>1</v>
      </c>
      <c r="D7" s="134" t="s">
        <v>7</v>
      </c>
      <c r="E7" s="134" t="s">
        <v>39</v>
      </c>
      <c r="F7" s="134" t="s">
        <v>2</v>
      </c>
      <c r="G7" s="131" t="s">
        <v>30</v>
      </c>
      <c r="H7" s="132"/>
      <c r="I7" s="133"/>
      <c r="J7" s="134" t="s">
        <v>15</v>
      </c>
      <c r="K7" s="136" t="s">
        <v>927</v>
      </c>
      <c r="L7" s="134" t="s">
        <v>84</v>
      </c>
      <c r="M7" s="134" t="s">
        <v>917</v>
      </c>
      <c r="N7" s="134" t="s">
        <v>928</v>
      </c>
      <c r="O7" s="134" t="s">
        <v>32</v>
      </c>
      <c r="P7" s="134" t="s">
        <v>16</v>
      </c>
      <c r="Q7" s="134" t="s">
        <v>0</v>
      </c>
    </row>
    <row r="8" spans="1:17" ht="44.25" customHeight="1" x14ac:dyDescent="0.3">
      <c r="A8" s="135"/>
      <c r="B8" s="135"/>
      <c r="C8" s="135"/>
      <c r="D8" s="135"/>
      <c r="E8" s="135"/>
      <c r="F8" s="135"/>
      <c r="G8" s="3" t="s">
        <v>3</v>
      </c>
      <c r="H8" s="3" t="s">
        <v>14</v>
      </c>
      <c r="I8" s="3" t="s">
        <v>833</v>
      </c>
      <c r="J8" s="135"/>
      <c r="K8" s="137"/>
      <c r="L8" s="135"/>
      <c r="M8" s="135"/>
      <c r="N8" s="135"/>
      <c r="O8" s="135"/>
      <c r="P8" s="135"/>
      <c r="Q8" s="135"/>
    </row>
    <row r="9" spans="1:17" ht="15" x14ac:dyDescent="0.3">
      <c r="A9" s="1"/>
      <c r="B9" s="1"/>
      <c r="C9" s="1"/>
      <c r="D9" s="100" t="s">
        <v>913</v>
      </c>
      <c r="E9" s="100" t="s">
        <v>913</v>
      </c>
      <c r="F9" s="100" t="s">
        <v>913</v>
      </c>
      <c r="G9" s="100" t="s">
        <v>913</v>
      </c>
      <c r="H9" s="100" t="s">
        <v>913</v>
      </c>
      <c r="I9" s="100" t="s">
        <v>913</v>
      </c>
      <c r="J9" s="100" t="s">
        <v>913</v>
      </c>
      <c r="K9" s="100" t="s">
        <v>913</v>
      </c>
      <c r="L9" s="100" t="s">
        <v>913</v>
      </c>
      <c r="M9" s="100" t="s">
        <v>913</v>
      </c>
      <c r="N9" s="100" t="s">
        <v>913</v>
      </c>
      <c r="O9" s="100" t="s">
        <v>913</v>
      </c>
      <c r="P9" s="100" t="s">
        <v>913</v>
      </c>
      <c r="Q9" s="1"/>
    </row>
    <row r="10" spans="1:17" ht="18" customHeight="1" x14ac:dyDescent="0.3">
      <c r="A10" s="1">
        <v>1</v>
      </c>
      <c r="B10" s="32" t="s">
        <v>47</v>
      </c>
      <c r="C10" s="31">
        <v>17</v>
      </c>
      <c r="D10" s="5">
        <v>2727545226.4994998</v>
      </c>
      <c r="E10" s="5">
        <f>401174387.1164+214613572.17</f>
        <v>615787959.28639996</v>
      </c>
      <c r="F10" s="6">
        <f>D10+E10</f>
        <v>3343333185.7858996</v>
      </c>
      <c r="G10" s="7">
        <v>33320520.199999999</v>
      </c>
      <c r="H10" s="7">
        <v>0</v>
      </c>
      <c r="I10" s="5">
        <v>735771002.03999996</v>
      </c>
      <c r="J10" s="8">
        <f>F10-G10-H10-I10</f>
        <v>2574241663.5458999</v>
      </c>
      <c r="K10" s="6">
        <v>462035401.22000003</v>
      </c>
      <c r="L10" s="8">
        <v>1139839864.7723999</v>
      </c>
      <c r="M10" s="22">
        <v>0</v>
      </c>
      <c r="N10" s="22">
        <v>1139839864.7723999</v>
      </c>
      <c r="O10" s="22">
        <f>F10+K10+L10</f>
        <v>4945208451.7782993</v>
      </c>
      <c r="P10" s="9">
        <f>J10+K10+N10</f>
        <v>4176116929.5382996</v>
      </c>
      <c r="Q10" s="1">
        <v>1</v>
      </c>
    </row>
    <row r="11" spans="1:17" ht="18" customHeight="1" x14ac:dyDescent="0.3">
      <c r="A11" s="1">
        <v>2</v>
      </c>
      <c r="B11" s="32" t="s">
        <v>48</v>
      </c>
      <c r="C11" s="26">
        <v>21</v>
      </c>
      <c r="D11" s="5">
        <v>2901639074.9057002</v>
      </c>
      <c r="E11" s="5">
        <v>0</v>
      </c>
      <c r="F11" s="6">
        <f t="shared" ref="F11:F45" si="0">D11+E11</f>
        <v>2901639074.9057002</v>
      </c>
      <c r="G11" s="7">
        <v>82720173.670000002</v>
      </c>
      <c r="H11" s="7">
        <v>0</v>
      </c>
      <c r="I11" s="5">
        <v>482924348.55000001</v>
      </c>
      <c r="J11" s="8">
        <f t="shared" ref="J11:J45" si="1">F11-G11-H11-I11</f>
        <v>2335994552.6856999</v>
      </c>
      <c r="K11" s="6">
        <v>396803796.05000001</v>
      </c>
      <c r="L11" s="8">
        <v>1179863574.4191999</v>
      </c>
      <c r="M11" s="22">
        <v>0</v>
      </c>
      <c r="N11" s="22">
        <v>1179863574.4191999</v>
      </c>
      <c r="O11" s="22">
        <f t="shared" ref="O11:O45" si="2">F11+K11+L11</f>
        <v>4478306445.3749008</v>
      </c>
      <c r="P11" s="9">
        <f t="shared" ref="P11:P45" si="3">J11+K11+N11</f>
        <v>3912661923.1549001</v>
      </c>
      <c r="Q11" s="1">
        <v>2</v>
      </c>
    </row>
    <row r="12" spans="1:17" ht="18" customHeight="1" x14ac:dyDescent="0.3">
      <c r="A12" s="1">
        <v>3</v>
      </c>
      <c r="B12" s="32" t="s">
        <v>49</v>
      </c>
      <c r="C12" s="26">
        <v>31</v>
      </c>
      <c r="D12" s="5">
        <v>2928603778.7919998</v>
      </c>
      <c r="E12" s="5">
        <f>7361740655.5163+3704167112.4</f>
        <v>11065907767.9163</v>
      </c>
      <c r="F12" s="6">
        <f t="shared" si="0"/>
        <v>13994511546.7083</v>
      </c>
      <c r="G12" s="7">
        <v>46980423.270000003</v>
      </c>
      <c r="H12" s="7">
        <v>0</v>
      </c>
      <c r="I12" s="5">
        <v>1230984275.9200001</v>
      </c>
      <c r="J12" s="8">
        <f t="shared" si="1"/>
        <v>12716546847.518299</v>
      </c>
      <c r="K12" s="6">
        <v>1938676015.4300001</v>
      </c>
      <c r="L12" s="8">
        <v>1303397988.3683</v>
      </c>
      <c r="M12" s="22">
        <v>0</v>
      </c>
      <c r="N12" s="22">
        <v>1303397988.3683</v>
      </c>
      <c r="O12" s="22">
        <f t="shared" si="2"/>
        <v>17236585550.506599</v>
      </c>
      <c r="P12" s="9">
        <f t="shared" si="3"/>
        <v>15958620851.316599</v>
      </c>
      <c r="Q12" s="1">
        <v>3</v>
      </c>
    </row>
    <row r="13" spans="1:17" ht="18" customHeight="1" x14ac:dyDescent="0.3">
      <c r="A13" s="1">
        <v>4</v>
      </c>
      <c r="B13" s="32" t="s">
        <v>50</v>
      </c>
      <c r="C13" s="26">
        <v>21</v>
      </c>
      <c r="D13" s="5">
        <v>2896203195.7058001</v>
      </c>
      <c r="E13" s="5">
        <v>0</v>
      </c>
      <c r="F13" s="6">
        <f t="shared" si="0"/>
        <v>2896203195.7058001</v>
      </c>
      <c r="G13" s="7">
        <v>58100380.270000003</v>
      </c>
      <c r="H13" s="7">
        <v>0</v>
      </c>
      <c r="I13" s="5">
        <v>456675966.07999998</v>
      </c>
      <c r="J13" s="8">
        <f t="shared" si="1"/>
        <v>2381426849.3558002</v>
      </c>
      <c r="K13" s="6">
        <v>396060430.86000001</v>
      </c>
      <c r="L13" s="8">
        <v>1309245588.3287001</v>
      </c>
      <c r="M13" s="22">
        <v>0</v>
      </c>
      <c r="N13" s="22">
        <v>1309245588.3287001</v>
      </c>
      <c r="O13" s="22">
        <f t="shared" si="2"/>
        <v>4601509214.8945007</v>
      </c>
      <c r="P13" s="9">
        <f t="shared" si="3"/>
        <v>4086732868.5445004</v>
      </c>
      <c r="Q13" s="1">
        <v>4</v>
      </c>
    </row>
    <row r="14" spans="1:17" ht="18" customHeight="1" x14ac:dyDescent="0.3">
      <c r="A14" s="1">
        <v>5</v>
      </c>
      <c r="B14" s="32" t="s">
        <v>51</v>
      </c>
      <c r="C14" s="26">
        <v>20</v>
      </c>
      <c r="D14" s="5">
        <v>3484229478.6236</v>
      </c>
      <c r="E14" s="5">
        <v>0</v>
      </c>
      <c r="F14" s="6">
        <f t="shared" si="0"/>
        <v>3484229478.6236</v>
      </c>
      <c r="G14" s="7">
        <v>151401481.72</v>
      </c>
      <c r="H14" s="7">
        <v>201255000</v>
      </c>
      <c r="I14" s="5">
        <v>918083417.38999999</v>
      </c>
      <c r="J14" s="8">
        <f t="shared" si="1"/>
        <v>2213489579.5136003</v>
      </c>
      <c r="K14" s="6">
        <v>476473967.89999998</v>
      </c>
      <c r="L14" s="8">
        <v>1366803499.8361001</v>
      </c>
      <c r="M14" s="22">
        <v>0</v>
      </c>
      <c r="N14" s="22">
        <v>1366803499.8361001</v>
      </c>
      <c r="O14" s="22">
        <f t="shared" si="2"/>
        <v>5327506946.3597002</v>
      </c>
      <c r="P14" s="9">
        <f t="shared" si="3"/>
        <v>4056767047.2497005</v>
      </c>
      <c r="Q14" s="1">
        <v>5</v>
      </c>
    </row>
    <row r="15" spans="1:17" ht="18" customHeight="1" x14ac:dyDescent="0.3">
      <c r="A15" s="1">
        <v>6</v>
      </c>
      <c r="B15" s="32" t="s">
        <v>52</v>
      </c>
      <c r="C15" s="26">
        <v>8</v>
      </c>
      <c r="D15" s="5">
        <v>2577339483.8123999</v>
      </c>
      <c r="E15" s="5">
        <f>6371376239.7353+2791280043.65</f>
        <v>9162656283.3852997</v>
      </c>
      <c r="F15" s="6">
        <f t="shared" si="0"/>
        <v>11739995767.197701</v>
      </c>
      <c r="G15" s="7">
        <v>42171744.990000002</v>
      </c>
      <c r="H15" s="7">
        <v>0</v>
      </c>
      <c r="I15" s="5">
        <v>1431714433.8699999</v>
      </c>
      <c r="J15" s="8">
        <f t="shared" si="1"/>
        <v>10266109588.3377</v>
      </c>
      <c r="K15" s="6">
        <v>1511900777.1700001</v>
      </c>
      <c r="L15" s="8">
        <v>1011791704.391</v>
      </c>
      <c r="M15" s="22">
        <v>0</v>
      </c>
      <c r="N15" s="22">
        <v>1011791704.391</v>
      </c>
      <c r="O15" s="22">
        <f t="shared" si="2"/>
        <v>14263688248.758701</v>
      </c>
      <c r="P15" s="9">
        <f t="shared" si="3"/>
        <v>12789802069.898701</v>
      </c>
      <c r="Q15" s="1">
        <v>6</v>
      </c>
    </row>
    <row r="16" spans="1:17" ht="18" customHeight="1" x14ac:dyDescent="0.3">
      <c r="A16" s="1">
        <v>7</v>
      </c>
      <c r="B16" s="32" t="s">
        <v>53</v>
      </c>
      <c r="C16" s="26">
        <v>23</v>
      </c>
      <c r="D16" s="5">
        <v>3266690370.8534002</v>
      </c>
      <c r="E16" s="5">
        <v>0</v>
      </c>
      <c r="F16" s="6">
        <f t="shared" si="0"/>
        <v>3266690370.8534002</v>
      </c>
      <c r="G16" s="7">
        <v>29660990.609999999</v>
      </c>
      <c r="H16" s="7">
        <v>103855987.23</v>
      </c>
      <c r="I16" s="5">
        <v>1021386823.3099999</v>
      </c>
      <c r="J16" s="8">
        <f t="shared" si="1"/>
        <v>2111786569.7034001</v>
      </c>
      <c r="K16" s="6">
        <v>446725146.11000001</v>
      </c>
      <c r="L16" s="8">
        <v>1289892672.8253</v>
      </c>
      <c r="M16" s="22">
        <v>0</v>
      </c>
      <c r="N16" s="22">
        <v>1289892672.8253</v>
      </c>
      <c r="O16" s="22">
        <f t="shared" si="2"/>
        <v>5003308189.7887001</v>
      </c>
      <c r="P16" s="9">
        <f t="shared" si="3"/>
        <v>3848404388.6387005</v>
      </c>
      <c r="Q16" s="1">
        <v>7</v>
      </c>
    </row>
    <row r="17" spans="1:17" ht="18" customHeight="1" x14ac:dyDescent="0.3">
      <c r="A17" s="1">
        <v>8</v>
      </c>
      <c r="B17" s="32" t="s">
        <v>54</v>
      </c>
      <c r="C17" s="26">
        <v>27</v>
      </c>
      <c r="D17" s="5">
        <v>3619024768.3909998</v>
      </c>
      <c r="E17" s="5">
        <v>0</v>
      </c>
      <c r="F17" s="6">
        <f t="shared" si="0"/>
        <v>3619024768.3909998</v>
      </c>
      <c r="G17" s="7">
        <v>21630296.48</v>
      </c>
      <c r="H17" s="7">
        <v>0</v>
      </c>
      <c r="I17" s="5">
        <v>506775777.50999999</v>
      </c>
      <c r="J17" s="8">
        <f t="shared" si="1"/>
        <v>3090618694.401</v>
      </c>
      <c r="K17" s="6">
        <v>494907439.91000003</v>
      </c>
      <c r="L17" s="8">
        <v>1317615574.1456001</v>
      </c>
      <c r="M17" s="22">
        <v>0</v>
      </c>
      <c r="N17" s="22">
        <v>1317615574.1456001</v>
      </c>
      <c r="O17" s="22">
        <f t="shared" si="2"/>
        <v>5431547782.4466</v>
      </c>
      <c r="P17" s="9">
        <f t="shared" si="3"/>
        <v>4903141708.4566002</v>
      </c>
      <c r="Q17" s="1">
        <v>8</v>
      </c>
    </row>
    <row r="18" spans="1:17" ht="18" customHeight="1" x14ac:dyDescent="0.3">
      <c r="A18" s="1">
        <v>9</v>
      </c>
      <c r="B18" s="32" t="s">
        <v>55</v>
      </c>
      <c r="C18" s="26">
        <v>18</v>
      </c>
      <c r="D18" s="5">
        <v>2929103226.8845</v>
      </c>
      <c r="E18" s="5">
        <v>0</v>
      </c>
      <c r="F18" s="6">
        <f t="shared" si="0"/>
        <v>2929103226.8845</v>
      </c>
      <c r="G18" s="7">
        <v>222020699.58000001</v>
      </c>
      <c r="H18" s="7">
        <v>633134951.91999996</v>
      </c>
      <c r="I18" s="5">
        <v>903535446.16999996</v>
      </c>
      <c r="J18" s="8">
        <f t="shared" si="1"/>
        <v>1170412129.2145</v>
      </c>
      <c r="K18" s="6">
        <v>400559562.87</v>
      </c>
      <c r="L18" s="8">
        <v>1136539048.7491</v>
      </c>
      <c r="M18" s="22">
        <v>0</v>
      </c>
      <c r="N18" s="22">
        <v>1136539048.7491</v>
      </c>
      <c r="O18" s="22">
        <f t="shared" si="2"/>
        <v>4466201838.5036001</v>
      </c>
      <c r="P18" s="9">
        <f t="shared" si="3"/>
        <v>2707510740.8336</v>
      </c>
      <c r="Q18" s="1">
        <v>9</v>
      </c>
    </row>
    <row r="19" spans="1:17" ht="18" customHeight="1" x14ac:dyDescent="0.3">
      <c r="A19" s="1">
        <v>10</v>
      </c>
      <c r="B19" s="32" t="s">
        <v>56</v>
      </c>
      <c r="C19" s="26">
        <v>25</v>
      </c>
      <c r="D19" s="5">
        <v>2957576949.7989001</v>
      </c>
      <c r="E19" s="5">
        <f>9813328666.5511+4957526161.4</f>
        <v>14770854827.951099</v>
      </c>
      <c r="F19" s="6">
        <f t="shared" si="0"/>
        <v>17728431777.75</v>
      </c>
      <c r="G19" s="7">
        <v>31673517.829999998</v>
      </c>
      <c r="H19" s="7">
        <v>0</v>
      </c>
      <c r="I19" s="5">
        <v>1385998840.29</v>
      </c>
      <c r="J19" s="8">
        <f t="shared" si="1"/>
        <v>16310759419.629997</v>
      </c>
      <c r="K19" s="6">
        <v>2463324005.2600002</v>
      </c>
      <c r="L19" s="8">
        <v>1341991248.3029001</v>
      </c>
      <c r="M19" s="22">
        <v>0</v>
      </c>
      <c r="N19" s="22">
        <v>1341991248.3029001</v>
      </c>
      <c r="O19" s="22">
        <f t="shared" si="2"/>
        <v>21533747031.312901</v>
      </c>
      <c r="P19" s="9">
        <f t="shared" si="3"/>
        <v>20116074673.192898</v>
      </c>
      <c r="Q19" s="1">
        <v>10</v>
      </c>
    </row>
    <row r="20" spans="1:17" ht="18" customHeight="1" x14ac:dyDescent="0.3">
      <c r="A20" s="1">
        <v>11</v>
      </c>
      <c r="B20" s="32" t="s">
        <v>57</v>
      </c>
      <c r="C20" s="26">
        <v>13</v>
      </c>
      <c r="D20" s="5">
        <v>2605955890.0837002</v>
      </c>
      <c r="E20" s="5">
        <v>0</v>
      </c>
      <c r="F20" s="6">
        <f t="shared" si="0"/>
        <v>2605955890.0837002</v>
      </c>
      <c r="G20" s="7">
        <v>44424386.049999997</v>
      </c>
      <c r="H20" s="7">
        <v>0</v>
      </c>
      <c r="I20" s="5">
        <v>416715073.46079999</v>
      </c>
      <c r="J20" s="8">
        <f t="shared" si="1"/>
        <v>2144816430.5729001</v>
      </c>
      <c r="K20" s="6">
        <v>356368646.42000002</v>
      </c>
      <c r="L20" s="8">
        <v>1173752960.6717</v>
      </c>
      <c r="M20" s="22">
        <v>0</v>
      </c>
      <c r="N20" s="22">
        <v>1173752960.6717</v>
      </c>
      <c r="O20" s="22">
        <f t="shared" si="2"/>
        <v>4136077497.1754003</v>
      </c>
      <c r="P20" s="9">
        <f t="shared" si="3"/>
        <v>3674938037.6645999</v>
      </c>
      <c r="Q20" s="1">
        <v>11</v>
      </c>
    </row>
    <row r="21" spans="1:17" ht="18" customHeight="1" x14ac:dyDescent="0.3">
      <c r="A21" s="1">
        <v>12</v>
      </c>
      <c r="B21" s="32" t="s">
        <v>58</v>
      </c>
      <c r="C21" s="26">
        <v>18</v>
      </c>
      <c r="D21" s="5">
        <v>2723641560.1518998</v>
      </c>
      <c r="E21" s="5">
        <f>999372466.2246+426715068.93</f>
        <v>1426087535.1545999</v>
      </c>
      <c r="F21" s="6">
        <f t="shared" si="0"/>
        <v>4149729095.3064995</v>
      </c>
      <c r="G21" s="7">
        <v>100287446.92</v>
      </c>
      <c r="H21" s="7">
        <v>0</v>
      </c>
      <c r="I21" s="5">
        <v>678604929.00999999</v>
      </c>
      <c r="J21" s="8">
        <f t="shared" si="1"/>
        <v>3370836719.3764992</v>
      </c>
      <c r="K21" s="6">
        <v>549895574.94000006</v>
      </c>
      <c r="L21" s="8">
        <v>1197491727.4886999</v>
      </c>
      <c r="M21" s="22">
        <v>0</v>
      </c>
      <c r="N21" s="22">
        <v>1197491727.4886999</v>
      </c>
      <c r="O21" s="22">
        <f t="shared" si="2"/>
        <v>5897116397.7351999</v>
      </c>
      <c r="P21" s="9">
        <f t="shared" si="3"/>
        <v>5118224021.8051987</v>
      </c>
      <c r="Q21" s="1">
        <v>12</v>
      </c>
    </row>
    <row r="22" spans="1:17" ht="18" customHeight="1" x14ac:dyDescent="0.3">
      <c r="A22" s="1">
        <v>13</v>
      </c>
      <c r="B22" s="32" t="s">
        <v>59</v>
      </c>
      <c r="C22" s="26">
        <v>16</v>
      </c>
      <c r="D22" s="5">
        <v>2604485364.3618002</v>
      </c>
      <c r="E22" s="5">
        <v>0</v>
      </c>
      <c r="F22" s="6">
        <f t="shared" si="0"/>
        <v>2604485364.3618002</v>
      </c>
      <c r="G22" s="7">
        <v>98939420.890000001</v>
      </c>
      <c r="H22" s="7">
        <v>102458000.01000001</v>
      </c>
      <c r="I22" s="5">
        <v>577098993.80999994</v>
      </c>
      <c r="J22" s="8">
        <f t="shared" si="1"/>
        <v>1825988949.6518002</v>
      </c>
      <c r="K22" s="6">
        <v>356167549.67000002</v>
      </c>
      <c r="L22" s="8">
        <v>1076622260.1924</v>
      </c>
      <c r="M22" s="22">
        <v>0</v>
      </c>
      <c r="N22" s="22">
        <v>1076622260.1924</v>
      </c>
      <c r="O22" s="22">
        <f t="shared" si="2"/>
        <v>4037275174.2242002</v>
      </c>
      <c r="P22" s="9">
        <f t="shared" si="3"/>
        <v>3258778759.5142002</v>
      </c>
      <c r="Q22" s="1">
        <v>13</v>
      </c>
    </row>
    <row r="23" spans="1:17" ht="18" customHeight="1" x14ac:dyDescent="0.3">
      <c r="A23" s="1">
        <v>14</v>
      </c>
      <c r="B23" s="32" t="s">
        <v>60</v>
      </c>
      <c r="C23" s="26">
        <v>17</v>
      </c>
      <c r="D23" s="5">
        <v>2929356028.2694998</v>
      </c>
      <c r="E23" s="5">
        <v>0</v>
      </c>
      <c r="F23" s="6">
        <f t="shared" si="0"/>
        <v>2929356028.2694998</v>
      </c>
      <c r="G23" s="7">
        <v>95752542.719999999</v>
      </c>
      <c r="H23" s="7">
        <v>0</v>
      </c>
      <c r="I23" s="5">
        <v>359035558.30000001</v>
      </c>
      <c r="J23" s="8">
        <f t="shared" si="1"/>
        <v>2474567927.2494998</v>
      </c>
      <c r="K23" s="6">
        <v>400594133.87</v>
      </c>
      <c r="L23" s="8">
        <v>1308898134.4331999</v>
      </c>
      <c r="M23" s="22">
        <v>0</v>
      </c>
      <c r="N23" s="22">
        <v>1308898134.4331999</v>
      </c>
      <c r="O23" s="22">
        <f t="shared" si="2"/>
        <v>4638848296.5726995</v>
      </c>
      <c r="P23" s="9">
        <f t="shared" si="3"/>
        <v>4184060195.5526996</v>
      </c>
      <c r="Q23" s="1">
        <v>14</v>
      </c>
    </row>
    <row r="24" spans="1:17" ht="18" customHeight="1" x14ac:dyDescent="0.3">
      <c r="A24" s="1">
        <v>15</v>
      </c>
      <c r="B24" s="32" t="s">
        <v>61</v>
      </c>
      <c r="C24" s="26">
        <v>11</v>
      </c>
      <c r="D24" s="5">
        <v>2743663639.5728998</v>
      </c>
      <c r="E24" s="5">
        <v>0</v>
      </c>
      <c r="F24" s="6">
        <f t="shared" si="0"/>
        <v>2743663639.5728998</v>
      </c>
      <c r="G24" s="7">
        <v>38851191.560000002</v>
      </c>
      <c r="H24" s="7">
        <v>533792423.91000003</v>
      </c>
      <c r="I24" s="5">
        <v>397856398.69999999</v>
      </c>
      <c r="J24" s="8">
        <f t="shared" si="1"/>
        <v>1773163625.4029</v>
      </c>
      <c r="K24" s="6">
        <v>375200401.97000003</v>
      </c>
      <c r="L24" s="8">
        <v>1070654234.0328</v>
      </c>
      <c r="M24" s="22">
        <v>0</v>
      </c>
      <c r="N24" s="22">
        <v>1070654234.0328</v>
      </c>
      <c r="O24" s="22">
        <f t="shared" si="2"/>
        <v>4189518275.5756998</v>
      </c>
      <c r="P24" s="9">
        <f t="shared" si="3"/>
        <v>3219018261.4056997</v>
      </c>
      <c r="Q24" s="1">
        <v>15</v>
      </c>
    </row>
    <row r="25" spans="1:17" ht="18" customHeight="1" x14ac:dyDescent="0.3">
      <c r="A25" s="1">
        <v>16</v>
      </c>
      <c r="B25" s="32" t="s">
        <v>62</v>
      </c>
      <c r="C25" s="26">
        <v>27</v>
      </c>
      <c r="D25" s="5">
        <v>3028522847.0279999</v>
      </c>
      <c r="E25" s="5">
        <f>693932762.2285+358717859.75</f>
        <v>1052650621.9785</v>
      </c>
      <c r="F25" s="6">
        <f t="shared" si="0"/>
        <v>4081173469.0064998</v>
      </c>
      <c r="G25" s="7">
        <v>55064324.159999996</v>
      </c>
      <c r="H25" s="7">
        <v>0</v>
      </c>
      <c r="I25" s="5">
        <v>1008399955.6900001</v>
      </c>
      <c r="J25" s="8">
        <f t="shared" si="1"/>
        <v>3017709189.1564999</v>
      </c>
      <c r="K25" s="6">
        <v>563199263.86000001</v>
      </c>
      <c r="L25" s="8">
        <v>1291934857.7272</v>
      </c>
      <c r="M25" s="22">
        <v>0</v>
      </c>
      <c r="N25" s="22">
        <v>1291934857.7272</v>
      </c>
      <c r="O25" s="22">
        <f t="shared" si="2"/>
        <v>5936307590.5937004</v>
      </c>
      <c r="P25" s="9">
        <f t="shared" si="3"/>
        <v>4872843310.7437</v>
      </c>
      <c r="Q25" s="1">
        <v>16</v>
      </c>
    </row>
    <row r="26" spans="1:17" ht="18" customHeight="1" x14ac:dyDescent="0.3">
      <c r="A26" s="1">
        <v>17</v>
      </c>
      <c r="B26" s="32" t="s">
        <v>63</v>
      </c>
      <c r="C26" s="26">
        <v>27</v>
      </c>
      <c r="D26" s="5">
        <v>3257457260.506</v>
      </c>
      <c r="E26" s="5">
        <v>0</v>
      </c>
      <c r="F26" s="6">
        <f t="shared" si="0"/>
        <v>3257457260.506</v>
      </c>
      <c r="G26" s="7">
        <v>32712191.289999999</v>
      </c>
      <c r="H26" s="7">
        <v>0</v>
      </c>
      <c r="I26" s="5">
        <v>315790791.37</v>
      </c>
      <c r="J26" s="8">
        <f t="shared" si="1"/>
        <v>2908954277.8460002</v>
      </c>
      <c r="K26" s="6">
        <v>445462503.45999998</v>
      </c>
      <c r="L26" s="8">
        <v>1317714566.7474</v>
      </c>
      <c r="M26" s="22">
        <v>0</v>
      </c>
      <c r="N26" s="22">
        <v>1317714566.7474</v>
      </c>
      <c r="O26" s="22">
        <f t="shared" si="2"/>
        <v>5020634330.7133999</v>
      </c>
      <c r="P26" s="9">
        <f t="shared" si="3"/>
        <v>4672131348.0534</v>
      </c>
      <c r="Q26" s="1">
        <v>17</v>
      </c>
    </row>
    <row r="27" spans="1:17" ht="18" customHeight="1" x14ac:dyDescent="0.3">
      <c r="A27" s="1">
        <v>18</v>
      </c>
      <c r="B27" s="32" t="s">
        <v>64</v>
      </c>
      <c r="C27" s="26">
        <v>23</v>
      </c>
      <c r="D27" s="5">
        <v>3816490056.9747</v>
      </c>
      <c r="E27" s="5">
        <v>0</v>
      </c>
      <c r="F27" s="6">
        <f t="shared" si="0"/>
        <v>3816490056.9747</v>
      </c>
      <c r="G27" s="7">
        <v>414568559.11000001</v>
      </c>
      <c r="H27" s="7">
        <v>0</v>
      </c>
      <c r="I27" s="5">
        <v>355822116.18000001</v>
      </c>
      <c r="J27" s="8">
        <f t="shared" si="1"/>
        <v>3046099381.6847</v>
      </c>
      <c r="K27" s="6">
        <v>521911134.75</v>
      </c>
      <c r="L27" s="8">
        <v>1575521874.3857999</v>
      </c>
      <c r="M27" s="22">
        <v>0</v>
      </c>
      <c r="N27" s="22">
        <v>1575521874.3857999</v>
      </c>
      <c r="O27" s="22">
        <f t="shared" si="2"/>
        <v>5913923066.1105003</v>
      </c>
      <c r="P27" s="9">
        <f t="shared" si="3"/>
        <v>5143532390.8204994</v>
      </c>
      <c r="Q27" s="1">
        <v>18</v>
      </c>
    </row>
    <row r="28" spans="1:17" ht="18" customHeight="1" x14ac:dyDescent="0.3">
      <c r="A28" s="1">
        <v>19</v>
      </c>
      <c r="B28" s="32" t="s">
        <v>65</v>
      </c>
      <c r="C28" s="26">
        <v>44</v>
      </c>
      <c r="D28" s="5">
        <v>4620286103.3402004</v>
      </c>
      <c r="E28" s="5">
        <v>0</v>
      </c>
      <c r="F28" s="6">
        <f t="shared" si="0"/>
        <v>4620286103.3402004</v>
      </c>
      <c r="G28" s="7">
        <v>79912356.299999997</v>
      </c>
      <c r="H28" s="7">
        <v>0</v>
      </c>
      <c r="I28" s="5">
        <v>605819195.80999994</v>
      </c>
      <c r="J28" s="8">
        <f t="shared" si="1"/>
        <v>3934554551.2302003</v>
      </c>
      <c r="K28" s="6">
        <v>631831532.90999997</v>
      </c>
      <c r="L28" s="8">
        <v>2156166943.4267998</v>
      </c>
      <c r="M28" s="22">
        <v>0</v>
      </c>
      <c r="N28" s="22">
        <v>2156166943.4267998</v>
      </c>
      <c r="O28" s="22">
        <f t="shared" si="2"/>
        <v>7408284579.677</v>
      </c>
      <c r="P28" s="9">
        <f t="shared" si="3"/>
        <v>6722553027.5670004</v>
      </c>
      <c r="Q28" s="1">
        <v>19</v>
      </c>
    </row>
    <row r="29" spans="1:17" ht="18" customHeight="1" x14ac:dyDescent="0.3">
      <c r="A29" s="1">
        <v>20</v>
      </c>
      <c r="B29" s="32" t="s">
        <v>66</v>
      </c>
      <c r="C29" s="26">
        <v>34</v>
      </c>
      <c r="D29" s="5">
        <v>3580590236.9631</v>
      </c>
      <c r="E29" s="5">
        <v>0</v>
      </c>
      <c r="F29" s="6">
        <f t="shared" si="0"/>
        <v>3580590236.9631</v>
      </c>
      <c r="G29" s="7">
        <v>116240458.45999999</v>
      </c>
      <c r="H29" s="7">
        <v>0</v>
      </c>
      <c r="I29" s="5">
        <v>292085080.75999999</v>
      </c>
      <c r="J29" s="8">
        <f t="shared" si="1"/>
        <v>3172264697.7431002</v>
      </c>
      <c r="K29" s="6">
        <v>489651456.11000001</v>
      </c>
      <c r="L29" s="8">
        <v>1493170449.6052999</v>
      </c>
      <c r="M29" s="22">
        <v>0</v>
      </c>
      <c r="N29" s="22">
        <v>1493170449.6052999</v>
      </c>
      <c r="O29" s="22">
        <f t="shared" si="2"/>
        <v>5563412142.6784</v>
      </c>
      <c r="P29" s="9">
        <f t="shared" si="3"/>
        <v>5155086603.4584007</v>
      </c>
      <c r="Q29" s="1">
        <v>20</v>
      </c>
    </row>
    <row r="30" spans="1:17" ht="18" customHeight="1" x14ac:dyDescent="0.3">
      <c r="A30" s="1">
        <v>21</v>
      </c>
      <c r="B30" s="32" t="s">
        <v>67</v>
      </c>
      <c r="C30" s="26">
        <v>21</v>
      </c>
      <c r="D30" s="5">
        <v>3075744877.2961998</v>
      </c>
      <c r="E30" s="5">
        <v>0</v>
      </c>
      <c r="F30" s="6">
        <f t="shared" si="0"/>
        <v>3075744877.2961998</v>
      </c>
      <c r="G30" s="7">
        <v>32996092.030000001</v>
      </c>
      <c r="H30" s="7">
        <v>0</v>
      </c>
      <c r="I30" s="5">
        <v>454134183.77999997</v>
      </c>
      <c r="J30" s="8">
        <f t="shared" si="1"/>
        <v>2588614601.4861994</v>
      </c>
      <c r="K30" s="6">
        <v>420613043.69999999</v>
      </c>
      <c r="L30" s="8">
        <v>1186963215.1566</v>
      </c>
      <c r="M30" s="22">
        <v>0</v>
      </c>
      <c r="N30" s="22">
        <v>1186963215.1566</v>
      </c>
      <c r="O30" s="22">
        <f t="shared" si="2"/>
        <v>4683321136.1527996</v>
      </c>
      <c r="P30" s="9">
        <f t="shared" si="3"/>
        <v>4196190860.3427992</v>
      </c>
      <c r="Q30" s="1">
        <v>21</v>
      </c>
    </row>
    <row r="31" spans="1:17" ht="18" customHeight="1" x14ac:dyDescent="0.3">
      <c r="A31" s="1">
        <v>22</v>
      </c>
      <c r="B31" s="32" t="s">
        <v>68</v>
      </c>
      <c r="C31" s="26">
        <v>21</v>
      </c>
      <c r="D31" s="5">
        <v>3219376348.6609001</v>
      </c>
      <c r="E31" s="5">
        <v>0</v>
      </c>
      <c r="F31" s="6">
        <f t="shared" si="0"/>
        <v>3219376348.6609001</v>
      </c>
      <c r="G31" s="7">
        <v>45322735.670000002</v>
      </c>
      <c r="H31" s="7">
        <v>117593824.09999999</v>
      </c>
      <c r="I31" s="5">
        <v>611500169.09000003</v>
      </c>
      <c r="J31" s="8">
        <f t="shared" si="1"/>
        <v>2444959619.8009</v>
      </c>
      <c r="K31" s="6">
        <v>440254877.70999998</v>
      </c>
      <c r="L31" s="8">
        <v>1193477072.4042001</v>
      </c>
      <c r="M31" s="22">
        <v>0</v>
      </c>
      <c r="N31" s="22">
        <v>1193477072.4042001</v>
      </c>
      <c r="O31" s="22">
        <f t="shared" si="2"/>
        <v>4853108298.7751007</v>
      </c>
      <c r="P31" s="9">
        <f t="shared" si="3"/>
        <v>4078691569.9151001</v>
      </c>
      <c r="Q31" s="1">
        <v>22</v>
      </c>
    </row>
    <row r="32" spans="1:17" ht="18" customHeight="1" x14ac:dyDescent="0.3">
      <c r="A32" s="1">
        <v>23</v>
      </c>
      <c r="B32" s="32" t="s">
        <v>69</v>
      </c>
      <c r="C32" s="26">
        <v>16</v>
      </c>
      <c r="D32" s="5">
        <v>2592873562.0523</v>
      </c>
      <c r="E32" s="5">
        <v>0</v>
      </c>
      <c r="F32" s="6">
        <f t="shared" si="0"/>
        <v>2592873562.0523</v>
      </c>
      <c r="G32" s="7">
        <v>39642674.649999999</v>
      </c>
      <c r="H32" s="7">
        <v>0</v>
      </c>
      <c r="I32" s="5">
        <v>527937094.43000001</v>
      </c>
      <c r="J32" s="8">
        <f t="shared" si="1"/>
        <v>2025293792.9722998</v>
      </c>
      <c r="K32" s="6">
        <v>354579617.08999997</v>
      </c>
      <c r="L32" s="8">
        <v>1088343199.9525001</v>
      </c>
      <c r="M32" s="22">
        <v>0</v>
      </c>
      <c r="N32" s="22">
        <v>1088343199.9525001</v>
      </c>
      <c r="O32" s="22">
        <f t="shared" si="2"/>
        <v>4035796379.0948</v>
      </c>
      <c r="P32" s="9">
        <f t="shared" si="3"/>
        <v>3468216610.0148001</v>
      </c>
      <c r="Q32" s="1">
        <v>23</v>
      </c>
    </row>
    <row r="33" spans="1:17" ht="18" customHeight="1" x14ac:dyDescent="0.3">
      <c r="A33" s="1">
        <v>24</v>
      </c>
      <c r="B33" s="32" t="s">
        <v>70</v>
      </c>
      <c r="C33" s="26">
        <v>20</v>
      </c>
      <c r="D33" s="5">
        <v>3902131345.7206001</v>
      </c>
      <c r="E33" s="5">
        <v>0</v>
      </c>
      <c r="F33" s="6">
        <f t="shared" si="0"/>
        <v>3902131345.7206001</v>
      </c>
      <c r="G33" s="7">
        <v>1455470843.49</v>
      </c>
      <c r="H33" s="7">
        <v>2000000000</v>
      </c>
      <c r="I33" s="5">
        <v>1000000000</v>
      </c>
      <c r="J33" s="8">
        <f t="shared" si="1"/>
        <v>-553339497.76939964</v>
      </c>
      <c r="K33" s="6">
        <v>533622718.30000001</v>
      </c>
      <c r="L33" s="8">
        <v>10819106671.440001</v>
      </c>
      <c r="M33" s="22">
        <v>1000000000</v>
      </c>
      <c r="N33" s="22">
        <v>9819106671.4400005</v>
      </c>
      <c r="O33" s="22">
        <f t="shared" si="2"/>
        <v>15254860735.460602</v>
      </c>
      <c r="P33" s="9">
        <f t="shared" si="3"/>
        <v>9799389891.9706001</v>
      </c>
      <c r="Q33" s="1">
        <v>24</v>
      </c>
    </row>
    <row r="34" spans="1:17" ht="18" customHeight="1" x14ac:dyDescent="0.3">
      <c r="A34" s="1">
        <v>25</v>
      </c>
      <c r="B34" s="32" t="s">
        <v>71</v>
      </c>
      <c r="C34" s="26">
        <v>13</v>
      </c>
      <c r="D34" s="5">
        <v>2686222581.7356</v>
      </c>
      <c r="E34" s="5">
        <v>0</v>
      </c>
      <c r="F34" s="6">
        <f t="shared" si="0"/>
        <v>2686222581.7356</v>
      </c>
      <c r="G34" s="7">
        <v>37072493.079999998</v>
      </c>
      <c r="H34" s="7">
        <v>226360533.05000001</v>
      </c>
      <c r="I34" s="5">
        <v>276871296.01999998</v>
      </c>
      <c r="J34" s="8">
        <f t="shared" si="1"/>
        <v>2145918259.5855999</v>
      </c>
      <c r="K34" s="6">
        <v>367345245.20999998</v>
      </c>
      <c r="L34" s="8">
        <v>1052472797.9002</v>
      </c>
      <c r="M34" s="22">
        <v>0</v>
      </c>
      <c r="N34" s="22">
        <v>1052472797.9002</v>
      </c>
      <c r="O34" s="22">
        <f t="shared" si="2"/>
        <v>4106040624.8457999</v>
      </c>
      <c r="P34" s="9">
        <f t="shared" si="3"/>
        <v>3565736302.6957998</v>
      </c>
      <c r="Q34" s="1">
        <v>25</v>
      </c>
    </row>
    <row r="35" spans="1:17" ht="18" customHeight="1" x14ac:dyDescent="0.3">
      <c r="A35" s="1">
        <v>26</v>
      </c>
      <c r="B35" s="32" t="s">
        <v>72</v>
      </c>
      <c r="C35" s="26">
        <v>25</v>
      </c>
      <c r="D35" s="5">
        <v>3450333304.8199</v>
      </c>
      <c r="E35" s="5">
        <v>0</v>
      </c>
      <c r="F35" s="6">
        <f t="shared" si="0"/>
        <v>3450333304.8199</v>
      </c>
      <c r="G35" s="7">
        <v>69773986.439999998</v>
      </c>
      <c r="H35" s="7">
        <v>275631992.38</v>
      </c>
      <c r="I35" s="5">
        <v>332656878.69</v>
      </c>
      <c r="J35" s="8">
        <f t="shared" si="1"/>
        <v>2772270447.3098998</v>
      </c>
      <c r="K35" s="6">
        <v>471838611.79000002</v>
      </c>
      <c r="L35" s="8">
        <v>1294620977.0099001</v>
      </c>
      <c r="M35" s="22">
        <v>0</v>
      </c>
      <c r="N35" s="22">
        <v>1294620977.0099001</v>
      </c>
      <c r="O35" s="22">
        <f t="shared" si="2"/>
        <v>5216792893.6198006</v>
      </c>
      <c r="P35" s="9">
        <f t="shared" si="3"/>
        <v>4538730036.1098003</v>
      </c>
      <c r="Q35" s="1">
        <v>26</v>
      </c>
    </row>
    <row r="36" spans="1:17" ht="18" customHeight="1" x14ac:dyDescent="0.3">
      <c r="A36" s="1">
        <v>27</v>
      </c>
      <c r="B36" s="32" t="s">
        <v>73</v>
      </c>
      <c r="C36" s="26">
        <v>20</v>
      </c>
      <c r="D36" s="5">
        <v>2706173161.5899</v>
      </c>
      <c r="E36" s="5">
        <v>0</v>
      </c>
      <c r="F36" s="6">
        <f t="shared" si="0"/>
        <v>2706173161.5899</v>
      </c>
      <c r="G36" s="7">
        <v>182927665.93000001</v>
      </c>
      <c r="H36" s="7">
        <v>0</v>
      </c>
      <c r="I36" s="5">
        <v>1285898299.3800001</v>
      </c>
      <c r="J36" s="8">
        <f t="shared" si="1"/>
        <v>1237347196.2799001</v>
      </c>
      <c r="K36" s="6">
        <v>370073518.99000001</v>
      </c>
      <c r="L36" s="8">
        <v>1274644356.0773001</v>
      </c>
      <c r="M36" s="22">
        <v>0</v>
      </c>
      <c r="N36" s="22">
        <v>1274644356.0773001</v>
      </c>
      <c r="O36" s="22">
        <f t="shared" si="2"/>
        <v>4350891036.6571999</v>
      </c>
      <c r="P36" s="9">
        <f t="shared" si="3"/>
        <v>2882065071.3472004</v>
      </c>
      <c r="Q36" s="1">
        <v>27</v>
      </c>
    </row>
    <row r="37" spans="1:17" ht="18" customHeight="1" x14ac:dyDescent="0.3">
      <c r="A37" s="1">
        <v>28</v>
      </c>
      <c r="B37" s="32" t="s">
        <v>74</v>
      </c>
      <c r="C37" s="26">
        <v>18</v>
      </c>
      <c r="D37" s="5">
        <v>2711534393.6964998</v>
      </c>
      <c r="E37" s="5">
        <f>855440439.6642+435115296.29</f>
        <v>1290555735.9542</v>
      </c>
      <c r="F37" s="6">
        <f t="shared" si="0"/>
        <v>4002090129.6506996</v>
      </c>
      <c r="G37" s="7">
        <v>86563451.319999993</v>
      </c>
      <c r="H37" s="7">
        <v>951995613.62</v>
      </c>
      <c r="I37" s="5">
        <v>515126931.64999998</v>
      </c>
      <c r="J37" s="8">
        <f t="shared" si="1"/>
        <v>2448404133.0606995</v>
      </c>
      <c r="K37" s="6">
        <v>551465959.13999999</v>
      </c>
      <c r="L37" s="8">
        <v>1208531075.8076</v>
      </c>
      <c r="M37" s="22">
        <v>0</v>
      </c>
      <c r="N37" s="22">
        <v>1208531075.8076</v>
      </c>
      <c r="O37" s="22">
        <f t="shared" si="2"/>
        <v>5762087164.5983</v>
      </c>
      <c r="P37" s="9">
        <f t="shared" si="3"/>
        <v>4208401168.0082994</v>
      </c>
      <c r="Q37" s="1">
        <v>28</v>
      </c>
    </row>
    <row r="38" spans="1:17" ht="18" customHeight="1" x14ac:dyDescent="0.3">
      <c r="A38" s="1">
        <v>29</v>
      </c>
      <c r="B38" s="32" t="s">
        <v>75</v>
      </c>
      <c r="C38" s="26">
        <v>30</v>
      </c>
      <c r="D38" s="5">
        <v>2656563628.5268998</v>
      </c>
      <c r="E38" s="5">
        <v>0</v>
      </c>
      <c r="F38" s="6">
        <f t="shared" si="0"/>
        <v>2656563628.5268998</v>
      </c>
      <c r="G38" s="7">
        <v>158862570.41999999</v>
      </c>
      <c r="H38" s="7">
        <v>305678787</v>
      </c>
      <c r="I38" s="5">
        <v>1527614502.9400001</v>
      </c>
      <c r="J38" s="8">
        <f t="shared" si="1"/>
        <v>664407768.16689968</v>
      </c>
      <c r="K38" s="6">
        <v>363289335.80000001</v>
      </c>
      <c r="L38" s="8">
        <v>1196047931.2186999</v>
      </c>
      <c r="M38" s="22">
        <v>0</v>
      </c>
      <c r="N38" s="22">
        <v>1196047931.2186999</v>
      </c>
      <c r="O38" s="22">
        <f t="shared" si="2"/>
        <v>4215900895.5455999</v>
      </c>
      <c r="P38" s="9">
        <f t="shared" si="3"/>
        <v>2223745035.1855993</v>
      </c>
      <c r="Q38" s="1">
        <v>29</v>
      </c>
    </row>
    <row r="39" spans="1:17" ht="18" customHeight="1" x14ac:dyDescent="0.3">
      <c r="A39" s="1">
        <v>30</v>
      </c>
      <c r="B39" s="32" t="s">
        <v>76</v>
      </c>
      <c r="C39" s="26">
        <v>33</v>
      </c>
      <c r="D39" s="5">
        <v>3267051301.2375998</v>
      </c>
      <c r="E39" s="5">
        <v>0</v>
      </c>
      <c r="F39" s="6">
        <f t="shared" si="0"/>
        <v>3267051301.2375998</v>
      </c>
      <c r="G39" s="7">
        <v>305393725.79000002</v>
      </c>
      <c r="H39" s="7">
        <v>99912935</v>
      </c>
      <c r="I39" s="5">
        <v>818716101.65999997</v>
      </c>
      <c r="J39" s="8">
        <f t="shared" si="1"/>
        <v>2043028538.7876</v>
      </c>
      <c r="K39" s="6">
        <v>446774503.92000002</v>
      </c>
      <c r="L39" s="8">
        <v>1961324892.0978999</v>
      </c>
      <c r="M39" s="22">
        <v>0</v>
      </c>
      <c r="N39" s="22">
        <v>1961324892.0978999</v>
      </c>
      <c r="O39" s="22">
        <f t="shared" si="2"/>
        <v>5675150697.2554998</v>
      </c>
      <c r="P39" s="9">
        <f t="shared" si="3"/>
        <v>4451127934.8055</v>
      </c>
      <c r="Q39" s="1">
        <v>30</v>
      </c>
    </row>
    <row r="40" spans="1:17" ht="18" customHeight="1" x14ac:dyDescent="0.3">
      <c r="A40" s="1">
        <v>31</v>
      </c>
      <c r="B40" s="32" t="s">
        <v>77</v>
      </c>
      <c r="C40" s="26">
        <v>17</v>
      </c>
      <c r="D40" s="5">
        <v>3041732423.4931998</v>
      </c>
      <c r="E40" s="5">
        <v>0</v>
      </c>
      <c r="F40" s="6">
        <f t="shared" si="0"/>
        <v>3041732423.4931998</v>
      </c>
      <c r="G40" s="7">
        <v>28608090.559999999</v>
      </c>
      <c r="H40" s="7">
        <v>400864283.55500001</v>
      </c>
      <c r="I40" s="5">
        <v>1302461807</v>
      </c>
      <c r="J40" s="8">
        <f t="shared" si="1"/>
        <v>1309798242.3782001</v>
      </c>
      <c r="K40" s="6">
        <v>415961786.10000002</v>
      </c>
      <c r="L40" s="8">
        <v>1189898933.4841001</v>
      </c>
      <c r="M40" s="22">
        <v>0</v>
      </c>
      <c r="N40" s="22">
        <v>1189898933.4841001</v>
      </c>
      <c r="O40" s="22">
        <f t="shared" si="2"/>
        <v>4647593143.0773001</v>
      </c>
      <c r="P40" s="9">
        <f t="shared" si="3"/>
        <v>2915658961.9623003</v>
      </c>
      <c r="Q40" s="1">
        <v>31</v>
      </c>
    </row>
    <row r="41" spans="1:17" ht="18" customHeight="1" x14ac:dyDescent="0.3">
      <c r="A41" s="1">
        <v>32</v>
      </c>
      <c r="B41" s="32" t="s">
        <v>78</v>
      </c>
      <c r="C41" s="26">
        <v>23</v>
      </c>
      <c r="D41" s="5">
        <v>3141389848.4814</v>
      </c>
      <c r="E41" s="5">
        <f>5802982626.8055+2646864885.42</f>
        <v>8449847512.2255001</v>
      </c>
      <c r="F41" s="6">
        <f t="shared" si="0"/>
        <v>11591237360.7069</v>
      </c>
      <c r="G41" s="7">
        <v>280282224.44999999</v>
      </c>
      <c r="H41" s="7">
        <v>0</v>
      </c>
      <c r="I41" s="5">
        <v>675850117.28999996</v>
      </c>
      <c r="J41" s="8">
        <f t="shared" si="1"/>
        <v>10635105018.9669</v>
      </c>
      <c r="K41" s="6">
        <v>1529030878.5</v>
      </c>
      <c r="L41" s="8">
        <v>1843223299.5899</v>
      </c>
      <c r="M41" s="22">
        <v>0</v>
      </c>
      <c r="N41" s="22">
        <v>1843223299.5899</v>
      </c>
      <c r="O41" s="22">
        <f t="shared" si="2"/>
        <v>14963491538.796799</v>
      </c>
      <c r="P41" s="9">
        <f t="shared" si="3"/>
        <v>14007359197.056801</v>
      </c>
      <c r="Q41" s="1">
        <v>32</v>
      </c>
    </row>
    <row r="42" spans="1:17" ht="18" customHeight="1" x14ac:dyDescent="0.3">
      <c r="A42" s="1">
        <v>33</v>
      </c>
      <c r="B42" s="32" t="s">
        <v>79</v>
      </c>
      <c r="C42" s="26">
        <v>23</v>
      </c>
      <c r="D42" s="5">
        <v>3210215241.2378998</v>
      </c>
      <c r="E42" s="5">
        <v>0</v>
      </c>
      <c r="F42" s="6">
        <f t="shared" si="0"/>
        <v>3210215241.2378998</v>
      </c>
      <c r="G42" s="7">
        <v>41975559.960000001</v>
      </c>
      <c r="H42" s="7">
        <v>0</v>
      </c>
      <c r="I42" s="5">
        <v>428751642.19</v>
      </c>
      <c r="J42" s="8">
        <f t="shared" si="1"/>
        <v>2739488039.0878997</v>
      </c>
      <c r="K42" s="6">
        <v>439002081.57999998</v>
      </c>
      <c r="L42" s="8">
        <v>1228645851.6036</v>
      </c>
      <c r="M42" s="22">
        <v>0</v>
      </c>
      <c r="N42" s="22">
        <v>1228645851.6036</v>
      </c>
      <c r="O42" s="22">
        <f t="shared" si="2"/>
        <v>4877863174.4214993</v>
      </c>
      <c r="P42" s="9">
        <f t="shared" si="3"/>
        <v>4407135972.2714996</v>
      </c>
      <c r="Q42" s="1">
        <v>33</v>
      </c>
    </row>
    <row r="43" spans="1:17" ht="18" customHeight="1" x14ac:dyDescent="0.3">
      <c r="A43" s="1">
        <v>34</v>
      </c>
      <c r="B43" s="32" t="s">
        <v>80</v>
      </c>
      <c r="C43" s="26">
        <v>16</v>
      </c>
      <c r="D43" s="5">
        <v>2805862246.5731001</v>
      </c>
      <c r="E43" s="5">
        <v>0</v>
      </c>
      <c r="F43" s="6">
        <f t="shared" si="0"/>
        <v>2805862246.5731001</v>
      </c>
      <c r="G43" s="7">
        <v>24538450.699999999</v>
      </c>
      <c r="H43" s="7">
        <v>0</v>
      </c>
      <c r="I43" s="5">
        <v>642559057.29999995</v>
      </c>
      <c r="J43" s="8">
        <f t="shared" si="1"/>
        <v>2138764738.5731003</v>
      </c>
      <c r="K43" s="6">
        <v>383706161.20999998</v>
      </c>
      <c r="L43" s="8">
        <v>1070304211.475</v>
      </c>
      <c r="M43" s="22">
        <v>0</v>
      </c>
      <c r="N43" s="22">
        <v>1070304211.475</v>
      </c>
      <c r="O43" s="22">
        <f t="shared" si="2"/>
        <v>4259872619.2581</v>
      </c>
      <c r="P43" s="9">
        <f t="shared" si="3"/>
        <v>3592775111.2581</v>
      </c>
      <c r="Q43" s="1">
        <v>34</v>
      </c>
    </row>
    <row r="44" spans="1:17" ht="18" customHeight="1" x14ac:dyDescent="0.3">
      <c r="A44" s="1">
        <v>35</v>
      </c>
      <c r="B44" s="32" t="s">
        <v>81</v>
      </c>
      <c r="C44" s="26">
        <v>17</v>
      </c>
      <c r="D44" s="5">
        <v>2892483789.1136999</v>
      </c>
      <c r="E44" s="5">
        <v>0</v>
      </c>
      <c r="F44" s="6">
        <f t="shared" si="0"/>
        <v>2892483789.1136999</v>
      </c>
      <c r="G44" s="7">
        <v>24590154.68</v>
      </c>
      <c r="H44" s="7">
        <v>0</v>
      </c>
      <c r="I44" s="5">
        <v>242539775</v>
      </c>
      <c r="J44" s="8">
        <f t="shared" si="1"/>
        <v>2625353859.4337001</v>
      </c>
      <c r="K44" s="6">
        <v>395551796.04000002</v>
      </c>
      <c r="L44" s="8">
        <v>1074574542.9665</v>
      </c>
      <c r="M44" s="22">
        <v>0</v>
      </c>
      <c r="N44" s="22">
        <v>1074574542.9665</v>
      </c>
      <c r="O44" s="22">
        <f t="shared" si="2"/>
        <v>4362610128.1202002</v>
      </c>
      <c r="P44" s="9">
        <f t="shared" si="3"/>
        <v>4095480198.4401999</v>
      </c>
      <c r="Q44" s="1">
        <v>35</v>
      </c>
    </row>
    <row r="45" spans="1:17" ht="18" customHeight="1" thickBot="1" x14ac:dyDescent="0.35">
      <c r="A45" s="1">
        <v>36</v>
      </c>
      <c r="B45" s="32" t="s">
        <v>82</v>
      </c>
      <c r="C45" s="26">
        <v>14</v>
      </c>
      <c r="D45" s="5">
        <v>2898643934.9947</v>
      </c>
      <c r="E45" s="5">
        <v>0</v>
      </c>
      <c r="F45" s="6">
        <f t="shared" si="0"/>
        <v>2898643934.9947</v>
      </c>
      <c r="G45" s="7">
        <v>32526413.390000001</v>
      </c>
      <c r="H45" s="7">
        <v>488822936.86000001</v>
      </c>
      <c r="I45" s="5">
        <v>575655897.38</v>
      </c>
      <c r="J45" s="8">
        <f t="shared" si="1"/>
        <v>1801638687.3646998</v>
      </c>
      <c r="K45" s="6">
        <v>396394205.87</v>
      </c>
      <c r="L45" s="8">
        <v>1183810397.1810999</v>
      </c>
      <c r="M45" s="22">
        <v>0</v>
      </c>
      <c r="N45" s="22">
        <v>1183810397.1810999</v>
      </c>
      <c r="O45" s="22">
        <f t="shared" si="2"/>
        <v>4478848538.0457993</v>
      </c>
      <c r="P45" s="9">
        <f t="shared" si="3"/>
        <v>3381843290.4157996</v>
      </c>
      <c r="Q45" s="1">
        <v>36</v>
      </c>
    </row>
    <row r="46" spans="1:17" ht="18" customHeight="1" thickTop="1" thickBot="1" x14ac:dyDescent="0.4">
      <c r="A46" s="1"/>
      <c r="B46" s="129" t="s">
        <v>933</v>
      </c>
      <c r="C46" s="130"/>
      <c r="D46" s="10">
        <f>SUM(D10:D45)</f>
        <v>110456736530.74901</v>
      </c>
      <c r="E46" s="10">
        <f>SUM(E10:E45)</f>
        <v>47834348243.851898</v>
      </c>
      <c r="F46" s="10">
        <f t="shared" ref="F46:P46" si="4">SUM(F10:F45)</f>
        <v>158291084774.60092</v>
      </c>
      <c r="G46" s="10">
        <f t="shared" si="4"/>
        <v>4642980238.6400003</v>
      </c>
      <c r="H46" s="10">
        <f t="shared" si="4"/>
        <v>6441357268.6350002</v>
      </c>
      <c r="I46" s="10">
        <f t="shared" si="4"/>
        <v>25299352178.020805</v>
      </c>
      <c r="J46" s="10">
        <f t="shared" si="4"/>
        <v>121907395089.30513</v>
      </c>
      <c r="K46" s="10">
        <f t="shared" si="4"/>
        <v>21557253081.689995</v>
      </c>
      <c r="L46" s="10">
        <f t="shared" si="4"/>
        <v>55924898198.214989</v>
      </c>
      <c r="M46" s="10">
        <f t="shared" si="4"/>
        <v>1000000000</v>
      </c>
      <c r="N46" s="10">
        <f t="shared" si="4"/>
        <v>54924898198.214989</v>
      </c>
      <c r="O46" s="10">
        <f t="shared" si="4"/>
        <v>235773236054.50589</v>
      </c>
      <c r="P46" s="10">
        <f t="shared" si="4"/>
        <v>198389546369.21014</v>
      </c>
    </row>
    <row r="47" spans="1:17" ht="13" thickTop="1" x14ac:dyDescent="0.25">
      <c r="B47" t="s">
        <v>29</v>
      </c>
      <c r="I47" s="33"/>
      <c r="J47" s="33"/>
      <c r="K47" s="34"/>
      <c r="L47" s="35"/>
      <c r="M47" s="35"/>
      <c r="N47" s="35"/>
    </row>
    <row r="48" spans="1:17" ht="13" x14ac:dyDescent="0.3">
      <c r="B48" t="s">
        <v>932</v>
      </c>
      <c r="I48" s="34"/>
      <c r="J48" s="33"/>
      <c r="P48" s="33"/>
    </row>
    <row r="49" spans="1:3" ht="13" x14ac:dyDescent="0.3">
      <c r="C49" s="23" t="s">
        <v>40</v>
      </c>
    </row>
    <row r="50" spans="1:3" ht="13" x14ac:dyDescent="0.3">
      <c r="C50" s="23"/>
    </row>
    <row r="53" spans="1:3" ht="20" x14ac:dyDescent="0.4">
      <c r="A53" s="29" t="s">
        <v>37</v>
      </c>
    </row>
  </sheetData>
  <mergeCells count="19">
    <mergeCell ref="A1:Q1"/>
    <mergeCell ref="K7:K8"/>
    <mergeCell ref="A4:P4"/>
    <mergeCell ref="A7:A8"/>
    <mergeCell ref="Q7:Q8"/>
    <mergeCell ref="D5:P5"/>
    <mergeCell ref="J7:J8"/>
    <mergeCell ref="L7:L8"/>
    <mergeCell ref="O7:O8"/>
    <mergeCell ref="P7:P8"/>
    <mergeCell ref="M7:M8"/>
    <mergeCell ref="N7:N8"/>
    <mergeCell ref="B46:C46"/>
    <mergeCell ref="G7:I7"/>
    <mergeCell ref="F7:F8"/>
    <mergeCell ref="E7:E8"/>
    <mergeCell ref="D7:D8"/>
    <mergeCell ref="C7:C8"/>
    <mergeCell ref="B7:B8"/>
  </mergeCells>
  <phoneticPr fontId="3" type="noConversion"/>
  <pageMargins left="0.4" right="0.34" top="0.45" bottom="0.17" header="0.51" footer="0.17"/>
  <pageSetup scale="44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W415"/>
  <sheetViews>
    <sheetView topLeftCell="B4" workbookViewId="0">
      <pane xSplit="3" ySplit="3" topLeftCell="H7" activePane="bottomRight" state="frozen"/>
      <selection activeCell="B4" sqref="B4"/>
      <selection pane="topRight" activeCell="E4" sqref="E4"/>
      <selection pane="bottomLeft" activeCell="B7" sqref="B7"/>
      <selection pane="bottomRight" activeCell="Q7" sqref="Q7"/>
    </sheetView>
  </sheetViews>
  <sheetFormatPr defaultRowHeight="12.5" x14ac:dyDescent="0.25"/>
  <cols>
    <col min="1" max="1" width="9.26953125" bestFit="1" customWidth="1"/>
    <col min="2" max="2" width="13.81640625" bestFit="1" customWidth="1"/>
    <col min="3" max="3" width="6.1796875" customWidth="1"/>
    <col min="4" max="4" width="18.81640625" customWidth="1"/>
    <col min="5" max="5" width="22.54296875" customWidth="1"/>
    <col min="6" max="6" width="21.453125" customWidth="1"/>
    <col min="7" max="8" width="19.81640625" customWidth="1"/>
    <col min="9" max="9" width="18.453125" customWidth="1"/>
    <col min="10" max="10" width="19.7265625" bestFit="1" customWidth="1"/>
    <col min="11" max="11" width="0.7265625" customWidth="1"/>
    <col min="12" max="12" width="4.7265625" style="17" customWidth="1"/>
    <col min="13" max="13" width="11.81640625" bestFit="1" customWidth="1"/>
    <col min="14" max="14" width="9.453125" bestFit="1" customWidth="1"/>
    <col min="15" max="15" width="17.81640625" customWidth="1"/>
    <col min="16" max="16" width="22.1796875" customWidth="1"/>
    <col min="17" max="17" width="18.7265625" customWidth="1"/>
    <col min="18" max="18" width="21.81640625" customWidth="1"/>
    <col min="19" max="19" width="18.7265625" customWidth="1"/>
    <col min="20" max="20" width="18.54296875" customWidth="1"/>
    <col min="21" max="21" width="22.1796875" bestFit="1" customWidth="1"/>
    <col min="23" max="23" width="11" bestFit="1" customWidth="1"/>
  </cols>
  <sheetData>
    <row r="1" spans="1:21" ht="25" x14ac:dyDescent="0.5">
      <c r="A1" s="124" t="s">
        <v>36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</row>
    <row r="2" spans="1:21" ht="25" hidden="1" x14ac:dyDescent="0.5">
      <c r="A2" s="30"/>
      <c r="B2" s="30"/>
      <c r="C2" s="30"/>
      <c r="D2" s="30"/>
      <c r="E2" s="30"/>
      <c r="F2" s="105"/>
      <c r="G2" s="30"/>
      <c r="H2" s="30"/>
      <c r="I2" s="30"/>
      <c r="J2" s="30"/>
      <c r="K2" s="30"/>
      <c r="L2" s="30"/>
      <c r="M2" s="30"/>
      <c r="N2" s="30"/>
      <c r="O2" s="30"/>
      <c r="P2" s="30"/>
      <c r="Q2" s="105"/>
      <c r="R2" s="30"/>
      <c r="S2" s="30"/>
      <c r="T2" s="30"/>
      <c r="U2" s="30"/>
    </row>
    <row r="3" spans="1:21" ht="17.5" x14ac:dyDescent="0.35">
      <c r="K3" s="25" t="s">
        <v>25</v>
      </c>
    </row>
    <row r="4" spans="1:21" ht="45" customHeight="1" x14ac:dyDescent="0.4">
      <c r="B4" s="140" t="s">
        <v>930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</row>
    <row r="5" spans="1:21" x14ac:dyDescent="0.25">
      <c r="K5" s="17">
        <v>0</v>
      </c>
    </row>
    <row r="6" spans="1:21" ht="91.5" customHeight="1" x14ac:dyDescent="0.3">
      <c r="A6" s="13" t="s">
        <v>0</v>
      </c>
      <c r="B6" s="3" t="s">
        <v>11</v>
      </c>
      <c r="C6" s="3" t="s">
        <v>0</v>
      </c>
      <c r="D6" s="3"/>
      <c r="E6" s="3" t="s">
        <v>12</v>
      </c>
      <c r="F6" s="3" t="s">
        <v>7</v>
      </c>
      <c r="G6" s="3" t="s">
        <v>917</v>
      </c>
      <c r="H6" s="3" t="s">
        <v>43</v>
      </c>
      <c r="I6" s="3" t="s">
        <v>13</v>
      </c>
      <c r="J6" s="3" t="s">
        <v>26</v>
      </c>
      <c r="K6" s="11"/>
      <c r="L6" s="18"/>
      <c r="M6" s="3" t="s">
        <v>11</v>
      </c>
      <c r="N6" s="3" t="s">
        <v>0</v>
      </c>
      <c r="O6" s="3"/>
      <c r="P6" s="3" t="s">
        <v>12</v>
      </c>
      <c r="Q6" s="3" t="s">
        <v>7</v>
      </c>
      <c r="R6" s="3" t="s">
        <v>917</v>
      </c>
      <c r="S6" s="3" t="s">
        <v>43</v>
      </c>
      <c r="T6" s="3" t="s">
        <v>13</v>
      </c>
      <c r="U6" s="3" t="s">
        <v>26</v>
      </c>
    </row>
    <row r="7" spans="1:21" ht="15" x14ac:dyDescent="0.3">
      <c r="A7" s="1"/>
      <c r="B7" s="1"/>
      <c r="C7" s="1"/>
      <c r="D7" s="1"/>
      <c r="E7" s="100"/>
      <c r="F7" s="100" t="s">
        <v>913</v>
      </c>
      <c r="G7" s="100" t="s">
        <v>913</v>
      </c>
      <c r="H7" s="100" t="s">
        <v>913</v>
      </c>
      <c r="J7" s="100" t="s">
        <v>913</v>
      </c>
      <c r="K7" s="11"/>
      <c r="L7" s="18"/>
      <c r="M7" s="4"/>
      <c r="N7" s="4"/>
      <c r="O7" s="4"/>
      <c r="P7" s="100"/>
      <c r="Q7" s="100" t="s">
        <v>913</v>
      </c>
      <c r="R7" s="100" t="s">
        <v>913</v>
      </c>
      <c r="S7" s="100" t="s">
        <v>913</v>
      </c>
      <c r="T7" s="100" t="s">
        <v>913</v>
      </c>
      <c r="U7" s="100" t="s">
        <v>913</v>
      </c>
    </row>
    <row r="8" spans="1:21" ht="25" customHeight="1" x14ac:dyDescent="0.25">
      <c r="A8" s="145">
        <v>1</v>
      </c>
      <c r="B8" s="141" t="s">
        <v>47</v>
      </c>
      <c r="C8" s="1">
        <v>1</v>
      </c>
      <c r="D8" s="146" t="s">
        <v>47</v>
      </c>
      <c r="E8" s="5" t="s">
        <v>86</v>
      </c>
      <c r="F8" s="5">
        <v>90552713.256799996</v>
      </c>
      <c r="G8" s="5">
        <v>0</v>
      </c>
      <c r="H8" s="5">
        <v>12383228.7324</v>
      </c>
      <c r="I8" s="5">
        <v>35009132.109499998</v>
      </c>
      <c r="J8" s="6">
        <f>F8+G8+H8+I8</f>
        <v>137945074.09869999</v>
      </c>
      <c r="K8" s="11"/>
      <c r="L8" s="144">
        <v>19</v>
      </c>
      <c r="M8" s="141">
        <v>19</v>
      </c>
      <c r="N8" s="12">
        <v>26</v>
      </c>
      <c r="O8" s="146" t="s">
        <v>65</v>
      </c>
      <c r="P8" s="5" t="s">
        <v>466</v>
      </c>
      <c r="Q8" s="5">
        <v>95862041.698599994</v>
      </c>
      <c r="R8" s="5">
        <v>0</v>
      </c>
      <c r="S8" s="5">
        <v>13109287.9099</v>
      </c>
      <c r="T8" s="5">
        <v>37905275.081900001</v>
      </c>
      <c r="U8" s="6">
        <f>Q8+R8+S8+T8</f>
        <v>146876604.6904</v>
      </c>
    </row>
    <row r="9" spans="1:21" ht="25" customHeight="1" x14ac:dyDescent="0.25">
      <c r="A9" s="145"/>
      <c r="B9" s="142"/>
      <c r="C9" s="1">
        <v>2</v>
      </c>
      <c r="D9" s="147"/>
      <c r="E9" s="5" t="s">
        <v>87</v>
      </c>
      <c r="F9" s="5">
        <v>151075405.6925</v>
      </c>
      <c r="G9" s="5">
        <v>0</v>
      </c>
      <c r="H9" s="5">
        <v>20659803.966600001</v>
      </c>
      <c r="I9" s="5">
        <v>61553085.277800001</v>
      </c>
      <c r="J9" s="6">
        <f t="shared" ref="J9:J72" si="0">F9+G9+H9+I9</f>
        <v>233288294.93689999</v>
      </c>
      <c r="K9" s="11"/>
      <c r="L9" s="144"/>
      <c r="M9" s="142"/>
      <c r="N9" s="12">
        <v>27</v>
      </c>
      <c r="O9" s="147"/>
      <c r="P9" s="5" t="s">
        <v>467</v>
      </c>
      <c r="Q9" s="5">
        <v>93880927.7632</v>
      </c>
      <c r="R9" s="5">
        <v>0</v>
      </c>
      <c r="S9" s="5">
        <v>12838367.4027</v>
      </c>
      <c r="T9" s="5">
        <v>40722996.375299998</v>
      </c>
      <c r="U9" s="6">
        <f t="shared" ref="U9:U26" si="1">Q9+R9+S9+T9</f>
        <v>147442291.54119998</v>
      </c>
    </row>
    <row r="10" spans="1:21" ht="25" customHeight="1" x14ac:dyDescent="0.25">
      <c r="A10" s="145"/>
      <c r="B10" s="142"/>
      <c r="C10" s="1">
        <v>3</v>
      </c>
      <c r="D10" s="147"/>
      <c r="E10" s="5" t="s">
        <v>88</v>
      </c>
      <c r="F10" s="5">
        <v>106298181.2855</v>
      </c>
      <c r="G10" s="5">
        <v>0</v>
      </c>
      <c r="H10" s="5">
        <v>14536446.732000001</v>
      </c>
      <c r="I10" s="5">
        <v>40271373.245700002</v>
      </c>
      <c r="J10" s="6">
        <f t="shared" si="0"/>
        <v>161106001.26320001</v>
      </c>
      <c r="K10" s="11"/>
      <c r="L10" s="144"/>
      <c r="M10" s="142"/>
      <c r="N10" s="12">
        <v>28</v>
      </c>
      <c r="O10" s="147"/>
      <c r="P10" s="5" t="s">
        <v>468</v>
      </c>
      <c r="Q10" s="5">
        <v>93965910.890100002</v>
      </c>
      <c r="R10" s="5">
        <v>0</v>
      </c>
      <c r="S10" s="5">
        <v>12849988.9815</v>
      </c>
      <c r="T10" s="5">
        <v>40053616.6153</v>
      </c>
      <c r="U10" s="6">
        <f t="shared" si="1"/>
        <v>146869516.4869</v>
      </c>
    </row>
    <row r="11" spans="1:21" ht="25" customHeight="1" x14ac:dyDescent="0.25">
      <c r="A11" s="145"/>
      <c r="B11" s="142"/>
      <c r="C11" s="1">
        <v>4</v>
      </c>
      <c r="D11" s="147"/>
      <c r="E11" s="5" t="s">
        <v>89</v>
      </c>
      <c r="F11" s="5">
        <v>108306334.0138</v>
      </c>
      <c r="G11" s="5">
        <v>0</v>
      </c>
      <c r="H11" s="5">
        <v>14811064.8375</v>
      </c>
      <c r="I11" s="5">
        <v>42109272.924999997</v>
      </c>
      <c r="J11" s="6">
        <f t="shared" si="0"/>
        <v>165226671.77630001</v>
      </c>
      <c r="K11" s="11"/>
      <c r="L11" s="144"/>
      <c r="M11" s="142"/>
      <c r="N11" s="12">
        <v>29</v>
      </c>
      <c r="O11" s="147"/>
      <c r="P11" s="5" t="s">
        <v>469</v>
      </c>
      <c r="Q11" s="5">
        <v>111365198.17299999</v>
      </c>
      <c r="R11" s="5">
        <v>0</v>
      </c>
      <c r="S11" s="5">
        <v>15229369.415899999</v>
      </c>
      <c r="T11" s="5">
        <v>47250497.8248</v>
      </c>
      <c r="U11" s="6">
        <f t="shared" si="1"/>
        <v>173845065.41369998</v>
      </c>
    </row>
    <row r="12" spans="1:21" ht="25" customHeight="1" x14ac:dyDescent="0.25">
      <c r="A12" s="145"/>
      <c r="B12" s="142"/>
      <c r="C12" s="1">
        <v>5</v>
      </c>
      <c r="D12" s="147"/>
      <c r="E12" s="5" t="s">
        <v>90</v>
      </c>
      <c r="F12" s="5">
        <v>98579975.864600003</v>
      </c>
      <c r="G12" s="5">
        <v>0</v>
      </c>
      <c r="H12" s="5">
        <v>13480969.7651</v>
      </c>
      <c r="I12" s="5">
        <v>37568599.341499999</v>
      </c>
      <c r="J12" s="6">
        <f t="shared" si="0"/>
        <v>149629544.97119999</v>
      </c>
      <c r="K12" s="11"/>
      <c r="L12" s="144"/>
      <c r="M12" s="142"/>
      <c r="N12" s="12">
        <v>30</v>
      </c>
      <c r="O12" s="147"/>
      <c r="P12" s="5" t="s">
        <v>470</v>
      </c>
      <c r="Q12" s="5">
        <v>112236405.6348</v>
      </c>
      <c r="R12" s="5">
        <v>0</v>
      </c>
      <c r="S12" s="5">
        <v>15348508.4332</v>
      </c>
      <c r="T12" s="5">
        <v>46528510.756099999</v>
      </c>
      <c r="U12" s="6">
        <f t="shared" si="1"/>
        <v>174113424.82410002</v>
      </c>
    </row>
    <row r="13" spans="1:21" ht="25" customHeight="1" x14ac:dyDescent="0.25">
      <c r="A13" s="145"/>
      <c r="B13" s="142"/>
      <c r="C13" s="1">
        <v>6</v>
      </c>
      <c r="D13" s="147"/>
      <c r="E13" s="5" t="s">
        <v>91</v>
      </c>
      <c r="F13" s="5">
        <v>101807634.1489</v>
      </c>
      <c r="G13" s="5">
        <v>0</v>
      </c>
      <c r="H13" s="5">
        <v>13922357.2108</v>
      </c>
      <c r="I13" s="5">
        <v>38889319.672600001</v>
      </c>
      <c r="J13" s="6">
        <f t="shared" si="0"/>
        <v>154619311.0323</v>
      </c>
      <c r="K13" s="11"/>
      <c r="L13" s="144"/>
      <c r="M13" s="142"/>
      <c r="N13" s="12">
        <v>31</v>
      </c>
      <c r="O13" s="147"/>
      <c r="P13" s="5" t="s">
        <v>71</v>
      </c>
      <c r="Q13" s="5">
        <v>194053770.9258</v>
      </c>
      <c r="R13" s="5">
        <v>0</v>
      </c>
      <c r="S13" s="5">
        <v>26537164.3248</v>
      </c>
      <c r="T13" s="5">
        <v>78652949.912599996</v>
      </c>
      <c r="U13" s="6">
        <f t="shared" si="1"/>
        <v>299243885.16319996</v>
      </c>
    </row>
    <row r="14" spans="1:21" ht="25" customHeight="1" x14ac:dyDescent="0.25">
      <c r="A14" s="145"/>
      <c r="B14" s="142"/>
      <c r="C14" s="1">
        <v>7</v>
      </c>
      <c r="D14" s="147"/>
      <c r="E14" s="5" t="s">
        <v>92</v>
      </c>
      <c r="F14" s="5">
        <v>98780673.835500002</v>
      </c>
      <c r="G14" s="5">
        <v>0</v>
      </c>
      <c r="H14" s="5">
        <v>13508415.534399999</v>
      </c>
      <c r="I14" s="5">
        <v>37297508.090000004</v>
      </c>
      <c r="J14" s="6">
        <f t="shared" si="0"/>
        <v>149586597.45990002</v>
      </c>
      <c r="K14" s="11"/>
      <c r="L14" s="144"/>
      <c r="M14" s="142"/>
      <c r="N14" s="12">
        <v>32</v>
      </c>
      <c r="O14" s="147"/>
      <c r="P14" s="5" t="s">
        <v>471</v>
      </c>
      <c r="Q14" s="5">
        <v>97197249.111499995</v>
      </c>
      <c r="R14" s="5">
        <v>0</v>
      </c>
      <c r="S14" s="5">
        <v>13291879.6645</v>
      </c>
      <c r="T14" s="5">
        <v>40793307.259999998</v>
      </c>
      <c r="U14" s="6">
        <f t="shared" si="1"/>
        <v>151282436.03599998</v>
      </c>
    </row>
    <row r="15" spans="1:21" ht="25" customHeight="1" x14ac:dyDescent="0.25">
      <c r="A15" s="145"/>
      <c r="B15" s="142"/>
      <c r="C15" s="1">
        <v>8</v>
      </c>
      <c r="D15" s="147"/>
      <c r="E15" s="5" t="s">
        <v>93</v>
      </c>
      <c r="F15" s="5">
        <v>96317316.547499999</v>
      </c>
      <c r="G15" s="5">
        <v>0</v>
      </c>
      <c r="H15" s="5">
        <v>13171547.475500001</v>
      </c>
      <c r="I15" s="5">
        <v>35592594.988700002</v>
      </c>
      <c r="J15" s="6">
        <f t="shared" si="0"/>
        <v>145081459.0117</v>
      </c>
      <c r="K15" s="11"/>
      <c r="L15" s="144"/>
      <c r="M15" s="142"/>
      <c r="N15" s="12">
        <v>33</v>
      </c>
      <c r="O15" s="147"/>
      <c r="P15" s="5" t="s">
        <v>472</v>
      </c>
      <c r="Q15" s="5">
        <v>96193303.411599994</v>
      </c>
      <c r="R15" s="5">
        <v>0</v>
      </c>
      <c r="S15" s="5">
        <v>13154588.4803</v>
      </c>
      <c r="T15" s="5">
        <v>37382725.928599998</v>
      </c>
      <c r="U15" s="6">
        <f t="shared" si="1"/>
        <v>146730617.82049999</v>
      </c>
    </row>
    <row r="16" spans="1:21" ht="25" customHeight="1" x14ac:dyDescent="0.25">
      <c r="A16" s="145"/>
      <c r="B16" s="142"/>
      <c r="C16" s="1">
        <v>9</v>
      </c>
      <c r="D16" s="147"/>
      <c r="E16" s="5" t="s">
        <v>94</v>
      </c>
      <c r="F16" s="5">
        <v>103912668.44840001</v>
      </c>
      <c r="G16" s="5">
        <v>0</v>
      </c>
      <c r="H16" s="5">
        <v>14210224.0265</v>
      </c>
      <c r="I16" s="5">
        <v>39744628.9322</v>
      </c>
      <c r="J16" s="6">
        <f t="shared" si="0"/>
        <v>157867521.40710002</v>
      </c>
      <c r="K16" s="11"/>
      <c r="L16" s="144"/>
      <c r="M16" s="142"/>
      <c r="N16" s="12">
        <v>34</v>
      </c>
      <c r="O16" s="147"/>
      <c r="P16" s="5" t="s">
        <v>473</v>
      </c>
      <c r="Q16" s="5">
        <v>115145820.4665</v>
      </c>
      <c r="R16" s="5">
        <v>0</v>
      </c>
      <c r="S16" s="5">
        <v>15746375.5765</v>
      </c>
      <c r="T16" s="5">
        <v>47698792.642700002</v>
      </c>
      <c r="U16" s="6">
        <f t="shared" si="1"/>
        <v>178590988.6857</v>
      </c>
    </row>
    <row r="17" spans="1:23" ht="25" customHeight="1" x14ac:dyDescent="0.25">
      <c r="A17" s="145"/>
      <c r="B17" s="142"/>
      <c r="C17" s="1">
        <v>10</v>
      </c>
      <c r="D17" s="147"/>
      <c r="E17" s="5" t="s">
        <v>95</v>
      </c>
      <c r="F17" s="5">
        <v>105450332.62970001</v>
      </c>
      <c r="G17" s="5">
        <v>0</v>
      </c>
      <c r="H17" s="5">
        <v>14420502.0688</v>
      </c>
      <c r="I17" s="5">
        <v>41213857.934</v>
      </c>
      <c r="J17" s="6">
        <f t="shared" si="0"/>
        <v>161084692.63249999</v>
      </c>
      <c r="K17" s="11"/>
      <c r="L17" s="144"/>
      <c r="M17" s="142"/>
      <c r="N17" s="12">
        <v>35</v>
      </c>
      <c r="O17" s="147"/>
      <c r="P17" s="5" t="s">
        <v>474</v>
      </c>
      <c r="Q17" s="5">
        <v>95006400.319600001</v>
      </c>
      <c r="R17" s="5">
        <v>0</v>
      </c>
      <c r="S17" s="5">
        <v>12992277.579399999</v>
      </c>
      <c r="T17" s="5">
        <v>40387886.9793</v>
      </c>
      <c r="U17" s="6">
        <f t="shared" si="1"/>
        <v>148386564.87830001</v>
      </c>
    </row>
    <row r="18" spans="1:23" ht="25" customHeight="1" x14ac:dyDescent="0.25">
      <c r="A18" s="145"/>
      <c r="B18" s="142"/>
      <c r="C18" s="1">
        <v>11</v>
      </c>
      <c r="D18" s="147"/>
      <c r="E18" s="5" t="s">
        <v>96</v>
      </c>
      <c r="F18" s="5">
        <v>115318373.55320001</v>
      </c>
      <c r="G18" s="5">
        <v>0</v>
      </c>
      <c r="H18" s="5">
        <v>15769972.4878</v>
      </c>
      <c r="I18" s="5">
        <v>46558911.532300003</v>
      </c>
      <c r="J18" s="6">
        <f t="shared" si="0"/>
        <v>177647257.5733</v>
      </c>
      <c r="K18" s="11"/>
      <c r="L18" s="144"/>
      <c r="M18" s="142"/>
      <c r="N18" s="12">
        <v>36</v>
      </c>
      <c r="O18" s="147"/>
      <c r="P18" s="5" t="s">
        <v>475</v>
      </c>
      <c r="Q18" s="5">
        <v>120247967.21340001</v>
      </c>
      <c r="R18" s="5">
        <v>0</v>
      </c>
      <c r="S18" s="5">
        <v>16444102.325099999</v>
      </c>
      <c r="T18" s="5">
        <v>49873479.782099999</v>
      </c>
      <c r="U18" s="6">
        <f t="shared" si="1"/>
        <v>186565549.3206</v>
      </c>
    </row>
    <row r="19" spans="1:23" ht="25" customHeight="1" x14ac:dyDescent="0.25">
      <c r="A19" s="145"/>
      <c r="B19" s="142"/>
      <c r="C19" s="1">
        <v>12</v>
      </c>
      <c r="D19" s="147"/>
      <c r="E19" s="5" t="s">
        <v>97</v>
      </c>
      <c r="F19" s="5">
        <v>111031093.7569</v>
      </c>
      <c r="G19" s="5">
        <v>0</v>
      </c>
      <c r="H19" s="5">
        <v>15183680.101299999</v>
      </c>
      <c r="I19" s="5">
        <v>44418372.9969</v>
      </c>
      <c r="J19" s="6">
        <f t="shared" si="0"/>
        <v>170633146.85510001</v>
      </c>
      <c r="K19" s="11"/>
      <c r="L19" s="144"/>
      <c r="M19" s="142"/>
      <c r="N19" s="12">
        <v>37</v>
      </c>
      <c r="O19" s="147"/>
      <c r="P19" s="5" t="s">
        <v>476</v>
      </c>
      <c r="Q19" s="5">
        <v>105596992.42030001</v>
      </c>
      <c r="R19" s="5">
        <v>0</v>
      </c>
      <c r="S19" s="5">
        <v>14440558.030300001</v>
      </c>
      <c r="T19" s="5">
        <v>45601296.450800002</v>
      </c>
      <c r="U19" s="6">
        <f t="shared" si="1"/>
        <v>165638846.90140003</v>
      </c>
    </row>
    <row r="20" spans="1:23" ht="25" customHeight="1" x14ac:dyDescent="0.25">
      <c r="A20" s="145"/>
      <c r="B20" s="142"/>
      <c r="C20" s="1">
        <v>13</v>
      </c>
      <c r="D20" s="147"/>
      <c r="E20" s="5" t="s">
        <v>98</v>
      </c>
      <c r="F20" s="5">
        <v>84785792.274800003</v>
      </c>
      <c r="G20" s="5">
        <v>0</v>
      </c>
      <c r="H20" s="5">
        <v>11594593.041300001</v>
      </c>
      <c r="I20" s="5">
        <v>32922459.4309</v>
      </c>
      <c r="J20" s="6">
        <f t="shared" si="0"/>
        <v>129302844.74700001</v>
      </c>
      <c r="K20" s="11"/>
      <c r="L20" s="144"/>
      <c r="M20" s="142"/>
      <c r="N20" s="12">
        <v>38</v>
      </c>
      <c r="O20" s="147"/>
      <c r="P20" s="5" t="s">
        <v>477</v>
      </c>
      <c r="Q20" s="5">
        <v>109805416.1384</v>
      </c>
      <c r="R20" s="5">
        <v>0</v>
      </c>
      <c r="S20" s="5">
        <v>15016066.7217</v>
      </c>
      <c r="T20" s="5">
        <v>47163909.718500003</v>
      </c>
      <c r="U20" s="6">
        <f t="shared" si="1"/>
        <v>171985392.57859999</v>
      </c>
    </row>
    <row r="21" spans="1:23" ht="25" customHeight="1" x14ac:dyDescent="0.25">
      <c r="A21" s="145"/>
      <c r="B21" s="142"/>
      <c r="C21" s="1">
        <v>14</v>
      </c>
      <c r="D21" s="147"/>
      <c r="E21" s="5" t="s">
        <v>99</v>
      </c>
      <c r="F21" s="5">
        <v>80110992.777099997</v>
      </c>
      <c r="G21" s="5">
        <v>0</v>
      </c>
      <c r="H21" s="5">
        <v>10955306.714199999</v>
      </c>
      <c r="I21" s="5">
        <v>30929506.630899999</v>
      </c>
      <c r="J21" s="6">
        <f t="shared" si="0"/>
        <v>121995806.1222</v>
      </c>
      <c r="K21" s="11"/>
      <c r="L21" s="144"/>
      <c r="M21" s="142"/>
      <c r="N21" s="12">
        <v>39</v>
      </c>
      <c r="O21" s="147"/>
      <c r="P21" s="5" t="s">
        <v>478</v>
      </c>
      <c r="Q21" s="5">
        <v>86444700.544400007</v>
      </c>
      <c r="R21" s="5">
        <v>0</v>
      </c>
      <c r="S21" s="5">
        <v>11821451.407099999</v>
      </c>
      <c r="T21" s="5">
        <v>36790704.922600001</v>
      </c>
      <c r="U21" s="6">
        <f t="shared" si="1"/>
        <v>135056856.8741</v>
      </c>
    </row>
    <row r="22" spans="1:23" ht="25" customHeight="1" x14ac:dyDescent="0.25">
      <c r="A22" s="145"/>
      <c r="B22" s="142"/>
      <c r="C22" s="1">
        <v>15</v>
      </c>
      <c r="D22" s="147"/>
      <c r="E22" s="5" t="s">
        <v>100</v>
      </c>
      <c r="F22" s="5">
        <v>83419009.141900003</v>
      </c>
      <c r="G22" s="5">
        <v>0</v>
      </c>
      <c r="H22" s="5">
        <v>11407683.2563</v>
      </c>
      <c r="I22" s="5">
        <v>33420592.751800001</v>
      </c>
      <c r="J22" s="6">
        <f t="shared" si="0"/>
        <v>128247285.15000001</v>
      </c>
      <c r="K22" s="11"/>
      <c r="L22" s="144"/>
      <c r="M22" s="142"/>
      <c r="N22" s="12">
        <v>40</v>
      </c>
      <c r="O22" s="147"/>
      <c r="P22" s="5" t="s">
        <v>479</v>
      </c>
      <c r="Q22" s="5">
        <v>95308352.259000003</v>
      </c>
      <c r="R22" s="5">
        <v>0</v>
      </c>
      <c r="S22" s="5">
        <v>13033569.9912</v>
      </c>
      <c r="T22" s="5">
        <v>41820366.377800003</v>
      </c>
      <c r="U22" s="6">
        <f t="shared" si="1"/>
        <v>150162288.62800002</v>
      </c>
    </row>
    <row r="23" spans="1:23" ht="25" customHeight="1" x14ac:dyDescent="0.25">
      <c r="A23" s="145"/>
      <c r="B23" s="142"/>
      <c r="C23" s="1">
        <v>16</v>
      </c>
      <c r="D23" s="147"/>
      <c r="E23" s="5" t="s">
        <v>101</v>
      </c>
      <c r="F23" s="5">
        <v>124350841.9585</v>
      </c>
      <c r="G23" s="5">
        <v>0</v>
      </c>
      <c r="H23" s="5">
        <v>17005177.0251</v>
      </c>
      <c r="I23" s="5">
        <v>44504625.490400001</v>
      </c>
      <c r="J23" s="6">
        <f t="shared" si="0"/>
        <v>185860644.47399998</v>
      </c>
      <c r="K23" s="11"/>
      <c r="L23" s="144"/>
      <c r="M23" s="142"/>
      <c r="N23" s="12">
        <v>41</v>
      </c>
      <c r="O23" s="147"/>
      <c r="P23" s="5" t="s">
        <v>480</v>
      </c>
      <c r="Q23" s="5">
        <v>117518583.12890001</v>
      </c>
      <c r="R23" s="5">
        <v>0</v>
      </c>
      <c r="S23" s="5">
        <v>16070854.675100001</v>
      </c>
      <c r="T23" s="5">
        <v>48034405.457999997</v>
      </c>
      <c r="U23" s="6">
        <f t="shared" si="1"/>
        <v>181623843.26199999</v>
      </c>
    </row>
    <row r="24" spans="1:23" ht="25" customHeight="1" x14ac:dyDescent="0.25">
      <c r="A24" s="145"/>
      <c r="B24" s="143"/>
      <c r="C24" s="1">
        <v>17</v>
      </c>
      <c r="D24" s="148"/>
      <c r="E24" s="5" t="s">
        <v>102</v>
      </c>
      <c r="F24" s="5">
        <v>107446422.1529</v>
      </c>
      <c r="G24" s="5">
        <v>0</v>
      </c>
      <c r="H24" s="5">
        <v>14693470.511700001</v>
      </c>
      <c r="I24" s="5">
        <v>37617011.490099996</v>
      </c>
      <c r="J24" s="6">
        <f t="shared" si="0"/>
        <v>159756904.15469998</v>
      </c>
      <c r="K24" s="11"/>
      <c r="L24" s="144"/>
      <c r="M24" s="142"/>
      <c r="N24" s="12">
        <v>42</v>
      </c>
      <c r="O24" s="147"/>
      <c r="P24" s="5" t="s">
        <v>481</v>
      </c>
      <c r="Q24" s="5">
        <v>137399400.16580001</v>
      </c>
      <c r="R24" s="5">
        <v>0</v>
      </c>
      <c r="S24" s="5">
        <v>18789588.282299999</v>
      </c>
      <c r="T24" s="5">
        <v>59605915.810599998</v>
      </c>
      <c r="U24" s="6">
        <f t="shared" si="1"/>
        <v>215794904.25870001</v>
      </c>
    </row>
    <row r="25" spans="1:23" ht="25" customHeight="1" x14ac:dyDescent="0.3">
      <c r="A25" s="1"/>
      <c r="B25" s="131" t="s">
        <v>834</v>
      </c>
      <c r="C25" s="132"/>
      <c r="D25" s="133"/>
      <c r="E25" s="14"/>
      <c r="F25" s="14">
        <f>SUM(F8:F24)</f>
        <v>1767543761.3385003</v>
      </c>
      <c r="G25" s="14">
        <f>SUM(G8:G24)</f>
        <v>0</v>
      </c>
      <c r="H25" s="14">
        <f>SUM(H8:H24)</f>
        <v>241714443.48729998</v>
      </c>
      <c r="I25" s="14">
        <f>SUM(I8:I24)</f>
        <v>679620852.84030008</v>
      </c>
      <c r="J25" s="14">
        <f>SUM(J8:J24)</f>
        <v>2688879057.6660995</v>
      </c>
      <c r="K25" s="11"/>
      <c r="L25" s="144"/>
      <c r="M25" s="142"/>
      <c r="N25" s="12">
        <v>43</v>
      </c>
      <c r="O25" s="147"/>
      <c r="P25" s="5" t="s">
        <v>482</v>
      </c>
      <c r="Q25" s="5">
        <v>89667119.448699996</v>
      </c>
      <c r="R25" s="5">
        <v>0</v>
      </c>
      <c r="S25" s="5">
        <v>12262122.359099999</v>
      </c>
      <c r="T25" s="5">
        <v>39396151.110299997</v>
      </c>
      <c r="U25" s="6">
        <f t="shared" si="1"/>
        <v>141325392.9181</v>
      </c>
    </row>
    <row r="26" spans="1:23" ht="25" customHeight="1" x14ac:dyDescent="0.25">
      <c r="A26" s="145">
        <v>2</v>
      </c>
      <c r="B26" s="141" t="s">
        <v>48</v>
      </c>
      <c r="C26" s="1">
        <v>1</v>
      </c>
      <c r="D26" s="1" t="s">
        <v>48</v>
      </c>
      <c r="E26" s="5" t="s">
        <v>103</v>
      </c>
      <c r="F26" s="5">
        <v>110189811.9534</v>
      </c>
      <c r="G26" s="5">
        <v>0</v>
      </c>
      <c r="H26" s="5">
        <v>15068633.4658</v>
      </c>
      <c r="I26" s="5">
        <v>40968378.5528</v>
      </c>
      <c r="J26" s="6">
        <f t="shared" si="0"/>
        <v>166226823.972</v>
      </c>
      <c r="K26" s="11"/>
      <c r="L26" s="144"/>
      <c r="M26" s="143"/>
      <c r="N26" s="12">
        <v>44</v>
      </c>
      <c r="O26" s="148"/>
      <c r="P26" s="5" t="s">
        <v>483</v>
      </c>
      <c r="Q26" s="5">
        <v>105436050.4824</v>
      </c>
      <c r="R26" s="5">
        <v>0</v>
      </c>
      <c r="S26" s="5">
        <v>14418548.962300001</v>
      </c>
      <c r="T26" s="5">
        <v>44128459.611299999</v>
      </c>
      <c r="U26" s="6">
        <f t="shared" si="1"/>
        <v>163983059.05599999</v>
      </c>
    </row>
    <row r="27" spans="1:23" ht="25" customHeight="1" x14ac:dyDescent="0.3">
      <c r="A27" s="145"/>
      <c r="B27" s="142"/>
      <c r="C27" s="1">
        <v>2</v>
      </c>
      <c r="D27" s="1" t="s">
        <v>48</v>
      </c>
      <c r="E27" s="5" t="s">
        <v>104</v>
      </c>
      <c r="F27" s="5">
        <v>134613096.04789999</v>
      </c>
      <c r="G27" s="5">
        <v>0</v>
      </c>
      <c r="H27" s="5">
        <v>18408556.726599999</v>
      </c>
      <c r="I27" s="5">
        <v>43236785.570900001</v>
      </c>
      <c r="J27" s="6">
        <f t="shared" si="0"/>
        <v>196258438.34539998</v>
      </c>
      <c r="K27" s="11"/>
      <c r="L27" s="27"/>
      <c r="M27" s="131" t="s">
        <v>852</v>
      </c>
      <c r="N27" s="132"/>
      <c r="O27" s="133"/>
      <c r="P27" s="14"/>
      <c r="Q27" s="14">
        <f>2072331610.196+2794429260.92</f>
        <v>4866760871.1160002</v>
      </c>
      <c r="R27" s="14">
        <v>0</v>
      </c>
      <c r="S27" s="14">
        <f>283394670.5229+382142682.09</f>
        <v>665537352.61290002</v>
      </c>
      <c r="T27" s="14">
        <f>869791248.6186+1175512139.55</f>
        <v>2045303388.1686001</v>
      </c>
      <c r="U27" s="14">
        <f>3225517529.3375+4352084082.56</f>
        <v>7577601611.897501</v>
      </c>
      <c r="W27">
        <v>4352084082.5600004</v>
      </c>
    </row>
    <row r="28" spans="1:23" ht="25" customHeight="1" x14ac:dyDescent="0.25">
      <c r="A28" s="145"/>
      <c r="B28" s="142"/>
      <c r="C28" s="1">
        <v>3</v>
      </c>
      <c r="D28" s="1" t="s">
        <v>48</v>
      </c>
      <c r="E28" s="5" t="s">
        <v>105</v>
      </c>
      <c r="F28" s="5">
        <v>114623089.8487</v>
      </c>
      <c r="G28" s="5">
        <v>0</v>
      </c>
      <c r="H28" s="5">
        <v>15674891.326400001</v>
      </c>
      <c r="I28" s="5">
        <v>39612167.166500002</v>
      </c>
      <c r="J28" s="6">
        <f t="shared" si="0"/>
        <v>169910148.3416</v>
      </c>
      <c r="K28" s="11"/>
      <c r="L28" s="149">
        <v>20</v>
      </c>
      <c r="M28" s="141">
        <v>20</v>
      </c>
      <c r="N28" s="12">
        <v>1</v>
      </c>
      <c r="O28" s="1" t="s">
        <v>66</v>
      </c>
      <c r="P28" s="5" t="s">
        <v>484</v>
      </c>
      <c r="Q28" s="5">
        <v>107138456.2519</v>
      </c>
      <c r="R28" s="5">
        <v>0</v>
      </c>
      <c r="S28" s="5">
        <v>14651355.681</v>
      </c>
      <c r="T28" s="5">
        <v>38086689.804200001</v>
      </c>
      <c r="U28" s="6">
        <f>Q28+R28+S28+T28</f>
        <v>159876501.73710001</v>
      </c>
    </row>
    <row r="29" spans="1:23" ht="25" customHeight="1" x14ac:dyDescent="0.25">
      <c r="A29" s="145"/>
      <c r="B29" s="142"/>
      <c r="C29" s="1">
        <v>4</v>
      </c>
      <c r="D29" s="1" t="s">
        <v>48</v>
      </c>
      <c r="E29" s="5" t="s">
        <v>106</v>
      </c>
      <c r="F29" s="5">
        <v>100354166.7185</v>
      </c>
      <c r="G29" s="5">
        <v>0</v>
      </c>
      <c r="H29" s="5">
        <v>13723593.2092</v>
      </c>
      <c r="I29" s="5">
        <v>36751739.142399997</v>
      </c>
      <c r="J29" s="6">
        <f t="shared" si="0"/>
        <v>150829499.07010001</v>
      </c>
      <c r="K29" s="11"/>
      <c r="L29" s="150"/>
      <c r="M29" s="142"/>
      <c r="N29" s="12">
        <v>2</v>
      </c>
      <c r="O29" s="1" t="s">
        <v>66</v>
      </c>
      <c r="P29" s="5" t="s">
        <v>485</v>
      </c>
      <c r="Q29" s="5">
        <v>110399897.9906</v>
      </c>
      <c r="R29" s="5">
        <v>0</v>
      </c>
      <c r="S29" s="5">
        <v>15097363.0682</v>
      </c>
      <c r="T29" s="5">
        <v>41040418.190899998</v>
      </c>
      <c r="U29" s="6">
        <f t="shared" ref="U29:U61" si="2">Q29+R29+S29+T29</f>
        <v>166537679.24970001</v>
      </c>
    </row>
    <row r="30" spans="1:23" ht="25" customHeight="1" x14ac:dyDescent="0.25">
      <c r="A30" s="145"/>
      <c r="B30" s="142"/>
      <c r="C30" s="1">
        <v>5</v>
      </c>
      <c r="D30" s="1" t="s">
        <v>48</v>
      </c>
      <c r="E30" s="5" t="s">
        <v>107</v>
      </c>
      <c r="F30" s="5">
        <v>99304044.133100003</v>
      </c>
      <c r="G30" s="5">
        <v>0</v>
      </c>
      <c r="H30" s="5">
        <v>13579987.2618</v>
      </c>
      <c r="I30" s="5">
        <v>38130604.393700004</v>
      </c>
      <c r="J30" s="6">
        <f t="shared" si="0"/>
        <v>151014635.78860003</v>
      </c>
      <c r="K30" s="11"/>
      <c r="L30" s="150"/>
      <c r="M30" s="142"/>
      <c r="N30" s="12">
        <v>3</v>
      </c>
      <c r="O30" s="1" t="s">
        <v>66</v>
      </c>
      <c r="P30" s="5" t="s">
        <v>486</v>
      </c>
      <c r="Q30" s="5">
        <v>120104659.2501</v>
      </c>
      <c r="R30" s="5">
        <v>0</v>
      </c>
      <c r="S30" s="5">
        <v>16424504.7313</v>
      </c>
      <c r="T30" s="5">
        <v>43087908.073399998</v>
      </c>
      <c r="U30" s="6">
        <f t="shared" si="2"/>
        <v>179617072.0548</v>
      </c>
    </row>
    <row r="31" spans="1:23" ht="25" customHeight="1" x14ac:dyDescent="0.25">
      <c r="A31" s="145"/>
      <c r="B31" s="142"/>
      <c r="C31" s="1">
        <v>6</v>
      </c>
      <c r="D31" s="1" t="s">
        <v>48</v>
      </c>
      <c r="E31" s="5" t="s">
        <v>108</v>
      </c>
      <c r="F31" s="5">
        <v>106170332.9778</v>
      </c>
      <c r="G31" s="5">
        <v>0</v>
      </c>
      <c r="H31" s="5">
        <v>14518963.2709</v>
      </c>
      <c r="I31" s="5">
        <v>40761473.2522</v>
      </c>
      <c r="J31" s="6">
        <f t="shared" si="0"/>
        <v>161450769.5009</v>
      </c>
      <c r="K31" s="11"/>
      <c r="L31" s="150"/>
      <c r="M31" s="142"/>
      <c r="N31" s="12">
        <v>4</v>
      </c>
      <c r="O31" s="1" t="s">
        <v>66</v>
      </c>
      <c r="P31" s="5" t="s">
        <v>487</v>
      </c>
      <c r="Q31" s="5">
        <v>112610062.815</v>
      </c>
      <c r="R31" s="5">
        <v>0</v>
      </c>
      <c r="S31" s="5">
        <v>15399606.651799999</v>
      </c>
      <c r="T31" s="5">
        <v>42118574.359800003</v>
      </c>
      <c r="U31" s="6">
        <f t="shared" si="2"/>
        <v>170128243.82660002</v>
      </c>
    </row>
    <row r="32" spans="1:23" ht="25" customHeight="1" x14ac:dyDescent="0.25">
      <c r="A32" s="145"/>
      <c r="B32" s="142"/>
      <c r="C32" s="1">
        <v>7</v>
      </c>
      <c r="D32" s="1" t="s">
        <v>48</v>
      </c>
      <c r="E32" s="5" t="s">
        <v>109</v>
      </c>
      <c r="F32" s="5">
        <v>115644948.06919999</v>
      </c>
      <c r="G32" s="5">
        <v>0</v>
      </c>
      <c r="H32" s="5">
        <v>15814632.0765</v>
      </c>
      <c r="I32" s="5">
        <v>40034955.410499997</v>
      </c>
      <c r="J32" s="6">
        <f t="shared" si="0"/>
        <v>171494535.5562</v>
      </c>
      <c r="K32" s="11"/>
      <c r="L32" s="150"/>
      <c r="M32" s="142"/>
      <c r="N32" s="12">
        <v>5</v>
      </c>
      <c r="O32" s="1" t="s">
        <v>66</v>
      </c>
      <c r="P32" s="5" t="s">
        <v>488</v>
      </c>
      <c r="Q32" s="5">
        <v>105314979.8793</v>
      </c>
      <c r="R32" s="5">
        <v>0</v>
      </c>
      <c r="S32" s="5">
        <v>14401992.3632</v>
      </c>
      <c r="T32" s="5">
        <v>38337140.867600001</v>
      </c>
      <c r="U32" s="6">
        <f t="shared" si="2"/>
        <v>158054113.1101</v>
      </c>
    </row>
    <row r="33" spans="1:21" ht="25" customHeight="1" x14ac:dyDescent="0.25">
      <c r="A33" s="145"/>
      <c r="B33" s="142"/>
      <c r="C33" s="1">
        <v>8</v>
      </c>
      <c r="D33" s="1" t="s">
        <v>48</v>
      </c>
      <c r="E33" s="5" t="s">
        <v>110</v>
      </c>
      <c r="F33" s="5">
        <v>120974262.70280001</v>
      </c>
      <c r="G33" s="5">
        <v>0</v>
      </c>
      <c r="H33" s="5">
        <v>16543424.3978</v>
      </c>
      <c r="I33" s="5">
        <v>39980166.6184</v>
      </c>
      <c r="J33" s="6">
        <f t="shared" si="0"/>
        <v>177497853.71900001</v>
      </c>
      <c r="K33" s="11"/>
      <c r="L33" s="150"/>
      <c r="M33" s="142"/>
      <c r="N33" s="12">
        <v>6</v>
      </c>
      <c r="O33" s="1" t="s">
        <v>66</v>
      </c>
      <c r="P33" s="5" t="s">
        <v>489</v>
      </c>
      <c r="Q33" s="5">
        <v>98510023.243900001</v>
      </c>
      <c r="R33" s="5">
        <v>0</v>
      </c>
      <c r="S33" s="5">
        <v>13471403.632099999</v>
      </c>
      <c r="T33" s="5">
        <v>37100155.933899999</v>
      </c>
      <c r="U33" s="6">
        <f t="shared" si="2"/>
        <v>149081582.80989999</v>
      </c>
    </row>
    <row r="34" spans="1:21" ht="25" customHeight="1" x14ac:dyDescent="0.25">
      <c r="A34" s="145"/>
      <c r="B34" s="142"/>
      <c r="C34" s="1">
        <v>9</v>
      </c>
      <c r="D34" s="1" t="s">
        <v>48</v>
      </c>
      <c r="E34" s="5" t="s">
        <v>813</v>
      </c>
      <c r="F34" s="5">
        <v>105181102.381</v>
      </c>
      <c r="G34" s="5">
        <v>0</v>
      </c>
      <c r="H34" s="5">
        <v>14383684.400599999</v>
      </c>
      <c r="I34" s="5">
        <v>42478300.608499996</v>
      </c>
      <c r="J34" s="6">
        <f t="shared" si="0"/>
        <v>162043087.3901</v>
      </c>
      <c r="K34" s="11"/>
      <c r="L34" s="150"/>
      <c r="M34" s="142"/>
      <c r="N34" s="12">
        <v>7</v>
      </c>
      <c r="O34" s="1" t="s">
        <v>66</v>
      </c>
      <c r="P34" s="5" t="s">
        <v>490</v>
      </c>
      <c r="Q34" s="5">
        <v>98832400.488700002</v>
      </c>
      <c r="R34" s="5">
        <v>0</v>
      </c>
      <c r="S34" s="5">
        <v>13515489.237199999</v>
      </c>
      <c r="T34" s="5">
        <v>35093023.4925</v>
      </c>
      <c r="U34" s="6">
        <f t="shared" si="2"/>
        <v>147440913.2184</v>
      </c>
    </row>
    <row r="35" spans="1:21" ht="25" customHeight="1" x14ac:dyDescent="0.25">
      <c r="A35" s="145"/>
      <c r="B35" s="142"/>
      <c r="C35" s="1">
        <v>10</v>
      </c>
      <c r="D35" s="1" t="s">
        <v>48</v>
      </c>
      <c r="E35" s="5" t="s">
        <v>111</v>
      </c>
      <c r="F35" s="5">
        <v>94175844.908899993</v>
      </c>
      <c r="G35" s="5">
        <v>0</v>
      </c>
      <c r="H35" s="5">
        <v>12878697.7952</v>
      </c>
      <c r="I35" s="5">
        <v>35309275.262599997</v>
      </c>
      <c r="J35" s="6">
        <f t="shared" si="0"/>
        <v>142363817.96669999</v>
      </c>
      <c r="K35" s="11"/>
      <c r="L35" s="150"/>
      <c r="M35" s="142"/>
      <c r="N35" s="12">
        <v>8</v>
      </c>
      <c r="O35" s="1" t="s">
        <v>66</v>
      </c>
      <c r="P35" s="5" t="s">
        <v>491</v>
      </c>
      <c r="Q35" s="5">
        <v>105819837.1866</v>
      </c>
      <c r="R35" s="5">
        <v>0</v>
      </c>
      <c r="S35" s="5">
        <v>14471032.409499999</v>
      </c>
      <c r="T35" s="5">
        <v>37781953.368000001</v>
      </c>
      <c r="U35" s="6">
        <f t="shared" si="2"/>
        <v>158072822.9641</v>
      </c>
    </row>
    <row r="36" spans="1:21" ht="25" customHeight="1" x14ac:dyDescent="0.25">
      <c r="A36" s="145"/>
      <c r="B36" s="142"/>
      <c r="C36" s="1">
        <v>11</v>
      </c>
      <c r="D36" s="1" t="s">
        <v>48</v>
      </c>
      <c r="E36" s="5" t="s">
        <v>112</v>
      </c>
      <c r="F36" s="5">
        <v>95703716.087899998</v>
      </c>
      <c r="G36" s="5">
        <v>0</v>
      </c>
      <c r="H36" s="5">
        <v>13087636.628799999</v>
      </c>
      <c r="I36" s="5">
        <v>37157159.423199996</v>
      </c>
      <c r="J36" s="6">
        <f t="shared" si="0"/>
        <v>145948512.1399</v>
      </c>
      <c r="K36" s="11"/>
      <c r="L36" s="150"/>
      <c r="M36" s="142"/>
      <c r="N36" s="12">
        <v>9</v>
      </c>
      <c r="O36" s="1" t="s">
        <v>66</v>
      </c>
      <c r="P36" s="5" t="s">
        <v>492</v>
      </c>
      <c r="Q36" s="5">
        <v>99253976.101699993</v>
      </c>
      <c r="R36" s="5">
        <v>0</v>
      </c>
      <c r="S36" s="5">
        <v>13573140.3782</v>
      </c>
      <c r="T36" s="5">
        <v>36100868.776600003</v>
      </c>
      <c r="U36" s="6">
        <f t="shared" si="2"/>
        <v>148927985.25650001</v>
      </c>
    </row>
    <row r="37" spans="1:21" ht="25" customHeight="1" x14ac:dyDescent="0.25">
      <c r="A37" s="145"/>
      <c r="B37" s="142"/>
      <c r="C37" s="1">
        <v>12</v>
      </c>
      <c r="D37" s="1" t="s">
        <v>48</v>
      </c>
      <c r="E37" s="5" t="s">
        <v>113</v>
      </c>
      <c r="F37" s="5">
        <v>93700099.123199999</v>
      </c>
      <c r="G37" s="5">
        <v>0</v>
      </c>
      <c r="H37" s="5">
        <v>12813638.7962</v>
      </c>
      <c r="I37" s="5">
        <v>35176036.975000001</v>
      </c>
      <c r="J37" s="6">
        <f t="shared" si="0"/>
        <v>141689774.8944</v>
      </c>
      <c r="K37" s="11"/>
      <c r="L37" s="150"/>
      <c r="M37" s="142"/>
      <c r="N37" s="12">
        <v>10</v>
      </c>
      <c r="O37" s="1" t="s">
        <v>66</v>
      </c>
      <c r="P37" s="5" t="s">
        <v>493</v>
      </c>
      <c r="Q37" s="5">
        <v>119669878.75300001</v>
      </c>
      <c r="R37" s="5">
        <v>0</v>
      </c>
      <c r="S37" s="5">
        <v>16365047.801200001</v>
      </c>
      <c r="T37" s="5">
        <v>43989280.191799998</v>
      </c>
      <c r="U37" s="6">
        <f t="shared" si="2"/>
        <v>180024206.74599999</v>
      </c>
    </row>
    <row r="38" spans="1:21" ht="25" customHeight="1" x14ac:dyDescent="0.25">
      <c r="A38" s="145"/>
      <c r="B38" s="142"/>
      <c r="C38" s="1">
        <v>13</v>
      </c>
      <c r="D38" s="1" t="s">
        <v>48</v>
      </c>
      <c r="E38" s="5" t="s">
        <v>114</v>
      </c>
      <c r="F38" s="5">
        <v>108647279.3717</v>
      </c>
      <c r="G38" s="5">
        <v>0</v>
      </c>
      <c r="H38" s="5">
        <v>14857689.661900001</v>
      </c>
      <c r="I38" s="5">
        <v>38692755.859200001</v>
      </c>
      <c r="J38" s="6">
        <f t="shared" si="0"/>
        <v>162197724.8928</v>
      </c>
      <c r="K38" s="11"/>
      <c r="L38" s="150"/>
      <c r="M38" s="142"/>
      <c r="N38" s="12">
        <v>11</v>
      </c>
      <c r="O38" s="1" t="s">
        <v>66</v>
      </c>
      <c r="P38" s="5" t="s">
        <v>494</v>
      </c>
      <c r="Q38" s="5">
        <v>98765598.090200007</v>
      </c>
      <c r="R38" s="5">
        <v>0</v>
      </c>
      <c r="S38" s="5">
        <v>13506353.902100001</v>
      </c>
      <c r="T38" s="5">
        <v>35624298.579000004</v>
      </c>
      <c r="U38" s="6">
        <f t="shared" si="2"/>
        <v>147896250.5713</v>
      </c>
    </row>
    <row r="39" spans="1:21" ht="25" customHeight="1" x14ac:dyDescent="0.25">
      <c r="A39" s="145"/>
      <c r="B39" s="142"/>
      <c r="C39" s="1">
        <v>14</v>
      </c>
      <c r="D39" s="1" t="s">
        <v>48</v>
      </c>
      <c r="E39" s="5" t="s">
        <v>115</v>
      </c>
      <c r="F39" s="5">
        <v>105327102.9039</v>
      </c>
      <c r="G39" s="5">
        <v>0</v>
      </c>
      <c r="H39" s="5">
        <v>14403650.2062</v>
      </c>
      <c r="I39" s="5">
        <v>38875077.5211</v>
      </c>
      <c r="J39" s="6">
        <f t="shared" si="0"/>
        <v>158605830.63120002</v>
      </c>
      <c r="K39" s="11"/>
      <c r="L39" s="150"/>
      <c r="M39" s="142"/>
      <c r="N39" s="12">
        <v>12</v>
      </c>
      <c r="O39" s="1" t="s">
        <v>66</v>
      </c>
      <c r="P39" s="5" t="s">
        <v>495</v>
      </c>
      <c r="Q39" s="5">
        <v>109696177.9303</v>
      </c>
      <c r="R39" s="5">
        <v>0</v>
      </c>
      <c r="S39" s="5">
        <v>15001128.2216</v>
      </c>
      <c r="T39" s="5">
        <v>39789924.841399997</v>
      </c>
      <c r="U39" s="6">
        <f t="shared" si="2"/>
        <v>164487230.99329999</v>
      </c>
    </row>
    <row r="40" spans="1:21" ht="25" customHeight="1" x14ac:dyDescent="0.25">
      <c r="A40" s="145"/>
      <c r="B40" s="142"/>
      <c r="C40" s="1">
        <v>15</v>
      </c>
      <c r="D40" s="1" t="s">
        <v>48</v>
      </c>
      <c r="E40" s="5" t="s">
        <v>116</v>
      </c>
      <c r="F40" s="5">
        <v>100507398.83230001</v>
      </c>
      <c r="G40" s="5">
        <v>0</v>
      </c>
      <c r="H40" s="5">
        <v>13744547.9464</v>
      </c>
      <c r="I40" s="5">
        <v>38520166.968999997</v>
      </c>
      <c r="J40" s="6">
        <f t="shared" si="0"/>
        <v>152772113.74770001</v>
      </c>
      <c r="K40" s="11"/>
      <c r="L40" s="150"/>
      <c r="M40" s="142"/>
      <c r="N40" s="12">
        <v>13</v>
      </c>
      <c r="O40" s="1" t="s">
        <v>66</v>
      </c>
      <c r="P40" s="5" t="s">
        <v>496</v>
      </c>
      <c r="Q40" s="5">
        <v>119543965.4624</v>
      </c>
      <c r="R40" s="5">
        <v>0</v>
      </c>
      <c r="S40" s="5">
        <v>16347828.956800001</v>
      </c>
      <c r="T40" s="5">
        <v>42001948.906499997</v>
      </c>
      <c r="U40" s="6">
        <f t="shared" si="2"/>
        <v>177893743.32569999</v>
      </c>
    </row>
    <row r="41" spans="1:21" ht="25" customHeight="1" x14ac:dyDescent="0.25">
      <c r="A41" s="145"/>
      <c r="B41" s="142"/>
      <c r="C41" s="1">
        <v>16</v>
      </c>
      <c r="D41" s="1" t="s">
        <v>48</v>
      </c>
      <c r="E41" s="5" t="s">
        <v>117</v>
      </c>
      <c r="F41" s="5">
        <v>93635203.130500004</v>
      </c>
      <c r="G41" s="5">
        <v>0</v>
      </c>
      <c r="H41" s="5">
        <v>12804764.165100001</v>
      </c>
      <c r="I41" s="5">
        <v>36662969.5528</v>
      </c>
      <c r="J41" s="6">
        <f t="shared" si="0"/>
        <v>143102936.8484</v>
      </c>
      <c r="K41" s="11"/>
      <c r="L41" s="150"/>
      <c r="M41" s="142"/>
      <c r="N41" s="12">
        <v>14</v>
      </c>
      <c r="O41" s="1" t="s">
        <v>66</v>
      </c>
      <c r="P41" s="5" t="s">
        <v>497</v>
      </c>
      <c r="Q41" s="5">
        <v>119264447.01090001</v>
      </c>
      <c r="R41" s="5">
        <v>0</v>
      </c>
      <c r="S41" s="5">
        <v>16309604.360400001</v>
      </c>
      <c r="T41" s="5">
        <v>44480113.934100002</v>
      </c>
      <c r="U41" s="6">
        <f t="shared" si="2"/>
        <v>180054165.30540001</v>
      </c>
    </row>
    <row r="42" spans="1:21" ht="25" customHeight="1" x14ac:dyDescent="0.25">
      <c r="A42" s="145"/>
      <c r="B42" s="142"/>
      <c r="C42" s="1">
        <v>17</v>
      </c>
      <c r="D42" s="1" t="s">
        <v>48</v>
      </c>
      <c r="E42" s="5" t="s">
        <v>118</v>
      </c>
      <c r="F42" s="5">
        <v>88986872.108199999</v>
      </c>
      <c r="G42" s="5">
        <v>0</v>
      </c>
      <c r="H42" s="5">
        <v>12169097.444599999</v>
      </c>
      <c r="I42" s="5">
        <v>33456692.522599999</v>
      </c>
      <c r="J42" s="6">
        <f t="shared" si="0"/>
        <v>134612662.07539999</v>
      </c>
      <c r="K42" s="11"/>
      <c r="L42" s="150"/>
      <c r="M42" s="142"/>
      <c r="N42" s="12">
        <v>15</v>
      </c>
      <c r="O42" s="1" t="s">
        <v>66</v>
      </c>
      <c r="P42" s="5" t="s">
        <v>498</v>
      </c>
      <c r="Q42" s="5">
        <v>104148321.45200001</v>
      </c>
      <c r="R42" s="5">
        <v>0</v>
      </c>
      <c r="S42" s="5">
        <v>14242449.9526</v>
      </c>
      <c r="T42" s="5">
        <v>39796804.904100001</v>
      </c>
      <c r="U42" s="6">
        <f t="shared" si="2"/>
        <v>158187576.30870003</v>
      </c>
    </row>
    <row r="43" spans="1:21" ht="25" customHeight="1" x14ac:dyDescent="0.25">
      <c r="A43" s="145"/>
      <c r="B43" s="142"/>
      <c r="C43" s="1">
        <v>18</v>
      </c>
      <c r="D43" s="1" t="s">
        <v>48</v>
      </c>
      <c r="E43" s="5" t="s">
        <v>119</v>
      </c>
      <c r="F43" s="5">
        <v>100807476.4736</v>
      </c>
      <c r="G43" s="5">
        <v>0</v>
      </c>
      <c r="H43" s="5">
        <v>13785584.045</v>
      </c>
      <c r="I43" s="5">
        <v>38352108.851800002</v>
      </c>
      <c r="J43" s="6">
        <f t="shared" si="0"/>
        <v>152945169.37040001</v>
      </c>
      <c r="K43" s="11"/>
      <c r="L43" s="150"/>
      <c r="M43" s="142"/>
      <c r="N43" s="12">
        <v>16</v>
      </c>
      <c r="O43" s="1" t="s">
        <v>66</v>
      </c>
      <c r="P43" s="5" t="s">
        <v>499</v>
      </c>
      <c r="Q43" s="5">
        <v>117330926.71089999</v>
      </c>
      <c r="R43" s="5">
        <v>0</v>
      </c>
      <c r="S43" s="5">
        <v>16045192.359099999</v>
      </c>
      <c r="T43" s="5">
        <v>39796385.388099998</v>
      </c>
      <c r="U43" s="6">
        <f t="shared" si="2"/>
        <v>173172504.45809999</v>
      </c>
    </row>
    <row r="44" spans="1:21" ht="25" customHeight="1" x14ac:dyDescent="0.25">
      <c r="A44" s="145"/>
      <c r="B44" s="142"/>
      <c r="C44" s="1">
        <v>19</v>
      </c>
      <c r="D44" s="1" t="s">
        <v>48</v>
      </c>
      <c r="E44" s="5" t="s">
        <v>120</v>
      </c>
      <c r="F44" s="5">
        <v>126888175.851</v>
      </c>
      <c r="G44" s="5">
        <v>0</v>
      </c>
      <c r="H44" s="5">
        <v>17352161.5033</v>
      </c>
      <c r="I44" s="5">
        <v>42012637.827299997</v>
      </c>
      <c r="J44" s="6">
        <f t="shared" si="0"/>
        <v>186252975.18159997</v>
      </c>
      <c r="K44" s="11"/>
      <c r="L44" s="150"/>
      <c r="M44" s="142"/>
      <c r="N44" s="12">
        <v>17</v>
      </c>
      <c r="O44" s="1" t="s">
        <v>66</v>
      </c>
      <c r="P44" s="5" t="s">
        <v>500</v>
      </c>
      <c r="Q44" s="5">
        <v>121119093.73710001</v>
      </c>
      <c r="R44" s="5">
        <v>0</v>
      </c>
      <c r="S44" s="5">
        <v>16563230.274</v>
      </c>
      <c r="T44" s="5">
        <v>42576601.9494</v>
      </c>
      <c r="U44" s="6">
        <f t="shared" si="2"/>
        <v>180258925.9605</v>
      </c>
    </row>
    <row r="45" spans="1:21" ht="25" customHeight="1" x14ac:dyDescent="0.25">
      <c r="A45" s="145"/>
      <c r="B45" s="142"/>
      <c r="C45" s="1">
        <v>20</v>
      </c>
      <c r="D45" s="1" t="s">
        <v>48</v>
      </c>
      <c r="E45" s="5" t="s">
        <v>121</v>
      </c>
      <c r="F45" s="5">
        <v>108715360.7506</v>
      </c>
      <c r="G45" s="5">
        <v>0</v>
      </c>
      <c r="H45" s="5">
        <v>14866999.899599999</v>
      </c>
      <c r="I45" s="5">
        <v>30211064.889899999</v>
      </c>
      <c r="J45" s="6">
        <f t="shared" si="0"/>
        <v>153793425.54009998</v>
      </c>
      <c r="K45" s="11"/>
      <c r="L45" s="150"/>
      <c r="M45" s="142"/>
      <c r="N45" s="12">
        <v>18</v>
      </c>
      <c r="O45" s="1" t="s">
        <v>66</v>
      </c>
      <c r="P45" s="5" t="s">
        <v>501</v>
      </c>
      <c r="Q45" s="5">
        <v>115944272.4849</v>
      </c>
      <c r="R45" s="5">
        <v>0</v>
      </c>
      <c r="S45" s="5">
        <v>15855565.170299999</v>
      </c>
      <c r="T45" s="5">
        <v>41025819.033500001</v>
      </c>
      <c r="U45" s="6">
        <f t="shared" si="2"/>
        <v>172825656.68870002</v>
      </c>
    </row>
    <row r="46" spans="1:21" ht="25" customHeight="1" x14ac:dyDescent="0.25">
      <c r="A46" s="145"/>
      <c r="B46" s="142"/>
      <c r="C46" s="15">
        <v>21</v>
      </c>
      <c r="D46" s="15" t="s">
        <v>48</v>
      </c>
      <c r="E46" s="5" t="s">
        <v>814</v>
      </c>
      <c r="F46" s="5">
        <v>105353386.6911</v>
      </c>
      <c r="G46" s="5">
        <v>0</v>
      </c>
      <c r="H46" s="5">
        <v>14407244.556299999</v>
      </c>
      <c r="I46" s="5">
        <v>42172892.946599998</v>
      </c>
      <c r="J46" s="6">
        <f t="shared" si="0"/>
        <v>161933524.19400001</v>
      </c>
      <c r="K46" s="11"/>
      <c r="L46" s="150"/>
      <c r="M46" s="142"/>
      <c r="N46" s="12">
        <v>19</v>
      </c>
      <c r="O46" s="1" t="s">
        <v>66</v>
      </c>
      <c r="P46" s="5" t="s">
        <v>502</v>
      </c>
      <c r="Q46" s="5">
        <v>127146119.37729999</v>
      </c>
      <c r="R46" s="5">
        <v>0</v>
      </c>
      <c r="S46" s="5">
        <v>17387435.6941</v>
      </c>
      <c r="T46" s="5">
        <v>46172273.748400003</v>
      </c>
      <c r="U46" s="6">
        <f t="shared" si="2"/>
        <v>190705828.81979999</v>
      </c>
    </row>
    <row r="47" spans="1:21" ht="25" customHeight="1" x14ac:dyDescent="0.3">
      <c r="A47" s="1"/>
      <c r="B47" s="152" t="s">
        <v>835</v>
      </c>
      <c r="C47" s="152"/>
      <c r="D47" s="152"/>
      <c r="E47" s="14"/>
      <c r="F47" s="14">
        <f>SUM(F26:F46)</f>
        <v>2229502771.0653</v>
      </c>
      <c r="G47" s="14">
        <f>SUM(G26:G46)</f>
        <v>0</v>
      </c>
      <c r="H47" s="14">
        <f>SUM(H26:H46)</f>
        <v>304888078.78420001</v>
      </c>
      <c r="I47" s="14">
        <f>SUM(I26:I46)</f>
        <v>808553409.31699991</v>
      </c>
      <c r="J47" s="14">
        <f>SUM(J26:J46)</f>
        <v>3342944259.166501</v>
      </c>
      <c r="K47" s="11"/>
      <c r="L47" s="150"/>
      <c r="M47" s="142"/>
      <c r="N47" s="12">
        <v>20</v>
      </c>
      <c r="O47" s="1" t="s">
        <v>66</v>
      </c>
      <c r="P47" s="5" t="s">
        <v>503</v>
      </c>
      <c r="Q47" s="5">
        <v>101249314.6356</v>
      </c>
      <c r="R47" s="5">
        <v>0</v>
      </c>
      <c r="S47" s="5">
        <v>13846006.122099999</v>
      </c>
      <c r="T47" s="5">
        <v>38259782.113700002</v>
      </c>
      <c r="U47" s="6">
        <f t="shared" si="2"/>
        <v>153355102.8714</v>
      </c>
    </row>
    <row r="48" spans="1:21" ht="25" customHeight="1" x14ac:dyDescent="0.25">
      <c r="A48" s="145">
        <v>3</v>
      </c>
      <c r="B48" s="141" t="s">
        <v>49</v>
      </c>
      <c r="C48" s="16">
        <v>1</v>
      </c>
      <c r="D48" s="16" t="s">
        <v>49</v>
      </c>
      <c r="E48" s="5" t="s">
        <v>122</v>
      </c>
      <c r="F48" s="5">
        <v>101164157.0238</v>
      </c>
      <c r="G48" s="5">
        <v>0</v>
      </c>
      <c r="H48" s="5">
        <v>13834360.6822</v>
      </c>
      <c r="I48" s="5">
        <v>37961024.270800002</v>
      </c>
      <c r="J48" s="6">
        <f t="shared" si="0"/>
        <v>152959541.97679999</v>
      </c>
      <c r="K48" s="11"/>
      <c r="L48" s="150"/>
      <c r="M48" s="142"/>
      <c r="N48" s="12">
        <v>21</v>
      </c>
      <c r="O48" s="1" t="s">
        <v>66</v>
      </c>
      <c r="P48" s="5" t="s">
        <v>66</v>
      </c>
      <c r="Q48" s="5">
        <v>139447065.22310001</v>
      </c>
      <c r="R48" s="5">
        <v>0</v>
      </c>
      <c r="S48" s="5">
        <v>19069609.762200002</v>
      </c>
      <c r="T48" s="5">
        <v>52273714.729099996</v>
      </c>
      <c r="U48" s="6">
        <f t="shared" si="2"/>
        <v>210790389.71439999</v>
      </c>
    </row>
    <row r="49" spans="1:21" ht="25" customHeight="1" x14ac:dyDescent="0.25">
      <c r="A49" s="145"/>
      <c r="B49" s="142"/>
      <c r="C49" s="1">
        <v>2</v>
      </c>
      <c r="D49" s="1" t="s">
        <v>49</v>
      </c>
      <c r="E49" s="5" t="s">
        <v>123</v>
      </c>
      <c r="F49" s="5">
        <v>78988819.988700002</v>
      </c>
      <c r="G49" s="5">
        <v>0</v>
      </c>
      <c r="H49" s="5">
        <v>10801847.7861</v>
      </c>
      <c r="I49" s="5">
        <v>31370679.321600001</v>
      </c>
      <c r="J49" s="6">
        <f t="shared" si="0"/>
        <v>121161347.09640001</v>
      </c>
      <c r="K49" s="11"/>
      <c r="L49" s="150"/>
      <c r="M49" s="142"/>
      <c r="N49" s="12">
        <v>22</v>
      </c>
      <c r="O49" s="1" t="s">
        <v>66</v>
      </c>
      <c r="P49" s="5" t="s">
        <v>504</v>
      </c>
      <c r="Q49" s="5">
        <v>98120948.809499994</v>
      </c>
      <c r="R49" s="5">
        <v>0</v>
      </c>
      <c r="S49" s="5">
        <v>13418197.079299999</v>
      </c>
      <c r="T49" s="5">
        <v>35419406.955300003</v>
      </c>
      <c r="U49" s="6">
        <f t="shared" si="2"/>
        <v>146958552.8441</v>
      </c>
    </row>
    <row r="50" spans="1:21" ht="25" customHeight="1" x14ac:dyDescent="0.25">
      <c r="A50" s="145"/>
      <c r="B50" s="142"/>
      <c r="C50" s="1">
        <v>3</v>
      </c>
      <c r="D50" s="1" t="s">
        <v>49</v>
      </c>
      <c r="E50" s="5" t="s">
        <v>124</v>
      </c>
      <c r="F50" s="5">
        <v>104287619.6336</v>
      </c>
      <c r="G50" s="5">
        <v>0</v>
      </c>
      <c r="H50" s="5">
        <v>14261499.202299999</v>
      </c>
      <c r="I50" s="5">
        <v>40769012.792499997</v>
      </c>
      <c r="J50" s="6">
        <f t="shared" si="0"/>
        <v>159318131.6284</v>
      </c>
      <c r="K50" s="11"/>
      <c r="L50" s="150"/>
      <c r="M50" s="142"/>
      <c r="N50" s="12">
        <v>23</v>
      </c>
      <c r="O50" s="1" t="s">
        <v>66</v>
      </c>
      <c r="P50" s="5" t="s">
        <v>505</v>
      </c>
      <c r="Q50" s="5">
        <v>92698285.946799994</v>
      </c>
      <c r="R50" s="5">
        <v>0</v>
      </c>
      <c r="S50" s="5">
        <v>12676639.238</v>
      </c>
      <c r="T50" s="5">
        <v>33882803.680799998</v>
      </c>
      <c r="U50" s="6">
        <f t="shared" si="2"/>
        <v>139257728.86559999</v>
      </c>
    </row>
    <row r="51" spans="1:21" ht="25" customHeight="1" x14ac:dyDescent="0.25">
      <c r="A51" s="145"/>
      <c r="B51" s="142"/>
      <c r="C51" s="1">
        <v>4</v>
      </c>
      <c r="D51" s="1" t="s">
        <v>49</v>
      </c>
      <c r="E51" s="5" t="s">
        <v>125</v>
      </c>
      <c r="F51" s="5">
        <v>79948305.769299999</v>
      </c>
      <c r="G51" s="5">
        <v>0</v>
      </c>
      <c r="H51" s="5">
        <v>10933059.005100001</v>
      </c>
      <c r="I51" s="5">
        <v>32549687.1415</v>
      </c>
      <c r="J51" s="6">
        <f t="shared" si="0"/>
        <v>123431051.91589999</v>
      </c>
      <c r="K51" s="11"/>
      <c r="L51" s="150"/>
      <c r="M51" s="142"/>
      <c r="N51" s="12">
        <v>24</v>
      </c>
      <c r="O51" s="1" t="s">
        <v>66</v>
      </c>
      <c r="P51" s="5" t="s">
        <v>506</v>
      </c>
      <c r="Q51" s="5">
        <v>112766075.4103</v>
      </c>
      <c r="R51" s="5">
        <v>0</v>
      </c>
      <c r="S51" s="5">
        <v>15420941.624299999</v>
      </c>
      <c r="T51" s="5">
        <v>42433463.083700001</v>
      </c>
      <c r="U51" s="6">
        <f t="shared" si="2"/>
        <v>170620480.11830002</v>
      </c>
    </row>
    <row r="52" spans="1:21" ht="25" customHeight="1" x14ac:dyDescent="0.25">
      <c r="A52" s="145"/>
      <c r="B52" s="142"/>
      <c r="C52" s="1">
        <v>5</v>
      </c>
      <c r="D52" s="1" t="s">
        <v>49</v>
      </c>
      <c r="E52" s="5" t="s">
        <v>126</v>
      </c>
      <c r="F52" s="5">
        <v>107437395.0213</v>
      </c>
      <c r="G52" s="5">
        <v>0</v>
      </c>
      <c r="H52" s="5">
        <v>14692236.037</v>
      </c>
      <c r="I52" s="5">
        <v>42456390.124200001</v>
      </c>
      <c r="J52" s="6">
        <f t="shared" si="0"/>
        <v>164586021.1825</v>
      </c>
      <c r="K52" s="11"/>
      <c r="L52" s="150"/>
      <c r="M52" s="142"/>
      <c r="N52" s="12">
        <v>25</v>
      </c>
      <c r="O52" s="1" t="s">
        <v>66</v>
      </c>
      <c r="P52" s="5" t="s">
        <v>507</v>
      </c>
      <c r="Q52" s="5">
        <v>112215786.3149</v>
      </c>
      <c r="R52" s="5">
        <v>0</v>
      </c>
      <c r="S52" s="5">
        <v>15345688.7082</v>
      </c>
      <c r="T52" s="5">
        <v>40901558.388599999</v>
      </c>
      <c r="U52" s="6">
        <f t="shared" si="2"/>
        <v>168463033.41169998</v>
      </c>
    </row>
    <row r="53" spans="1:21" ht="25" customHeight="1" x14ac:dyDescent="0.25">
      <c r="A53" s="145"/>
      <c r="B53" s="142"/>
      <c r="C53" s="1">
        <v>6</v>
      </c>
      <c r="D53" s="1" t="s">
        <v>49</v>
      </c>
      <c r="E53" s="5" t="s">
        <v>127</v>
      </c>
      <c r="F53" s="5">
        <v>93643792.258100003</v>
      </c>
      <c r="G53" s="5">
        <v>0</v>
      </c>
      <c r="H53" s="5">
        <v>12805938.7421</v>
      </c>
      <c r="I53" s="5">
        <v>35135835.592299998</v>
      </c>
      <c r="J53" s="6">
        <f t="shared" si="0"/>
        <v>141585566.5925</v>
      </c>
      <c r="K53" s="11"/>
      <c r="L53" s="150"/>
      <c r="M53" s="142"/>
      <c r="N53" s="12">
        <v>26</v>
      </c>
      <c r="O53" s="1" t="s">
        <v>66</v>
      </c>
      <c r="P53" s="5" t="s">
        <v>508</v>
      </c>
      <c r="Q53" s="5">
        <v>106444737.60690001</v>
      </c>
      <c r="R53" s="5">
        <v>0</v>
      </c>
      <c r="S53" s="5">
        <v>14556488.5439</v>
      </c>
      <c r="T53" s="5">
        <v>40401998.713200003</v>
      </c>
      <c r="U53" s="6">
        <f t="shared" si="2"/>
        <v>161403224.86400002</v>
      </c>
    </row>
    <row r="54" spans="1:21" ht="25" customHeight="1" x14ac:dyDescent="0.25">
      <c r="A54" s="145"/>
      <c r="B54" s="142"/>
      <c r="C54" s="1">
        <v>7</v>
      </c>
      <c r="D54" s="1" t="s">
        <v>49</v>
      </c>
      <c r="E54" s="5" t="s">
        <v>128</v>
      </c>
      <c r="F54" s="5">
        <v>106208369.888</v>
      </c>
      <c r="G54" s="5">
        <v>0</v>
      </c>
      <c r="H54" s="5">
        <v>14524164.8794</v>
      </c>
      <c r="I54" s="5">
        <v>40494397.6065</v>
      </c>
      <c r="J54" s="6">
        <f t="shared" si="0"/>
        <v>161226932.3739</v>
      </c>
      <c r="K54" s="11"/>
      <c r="L54" s="150"/>
      <c r="M54" s="142"/>
      <c r="N54" s="12">
        <v>27</v>
      </c>
      <c r="O54" s="1" t="s">
        <v>66</v>
      </c>
      <c r="P54" s="5" t="s">
        <v>509</v>
      </c>
      <c r="Q54" s="5">
        <v>108680319.06219999</v>
      </c>
      <c r="R54" s="5">
        <v>0</v>
      </c>
      <c r="S54" s="5">
        <v>14862207.8925</v>
      </c>
      <c r="T54" s="5">
        <v>40080481.636200003</v>
      </c>
      <c r="U54" s="6">
        <f t="shared" si="2"/>
        <v>163623008.5909</v>
      </c>
    </row>
    <row r="55" spans="1:21" ht="25" customHeight="1" x14ac:dyDescent="0.25">
      <c r="A55" s="145"/>
      <c r="B55" s="142"/>
      <c r="C55" s="1">
        <v>8</v>
      </c>
      <c r="D55" s="1" t="s">
        <v>49</v>
      </c>
      <c r="E55" s="5" t="s">
        <v>129</v>
      </c>
      <c r="F55" s="5">
        <v>85099356.356299996</v>
      </c>
      <c r="G55" s="5">
        <v>0</v>
      </c>
      <c r="H55" s="5">
        <v>11637473.4322</v>
      </c>
      <c r="I55" s="5">
        <v>32615551.156399999</v>
      </c>
      <c r="J55" s="6">
        <f t="shared" si="0"/>
        <v>129352380.94489999</v>
      </c>
      <c r="K55" s="11"/>
      <c r="L55" s="150"/>
      <c r="M55" s="142"/>
      <c r="N55" s="12">
        <v>28</v>
      </c>
      <c r="O55" s="1" t="s">
        <v>66</v>
      </c>
      <c r="P55" s="5" t="s">
        <v>510</v>
      </c>
      <c r="Q55" s="5">
        <v>91543017.448699996</v>
      </c>
      <c r="R55" s="5">
        <v>0</v>
      </c>
      <c r="S55" s="5">
        <v>12518654.418500001</v>
      </c>
      <c r="T55" s="5">
        <v>35230121.327500001</v>
      </c>
      <c r="U55" s="6">
        <f t="shared" si="2"/>
        <v>139291793.1947</v>
      </c>
    </row>
    <row r="56" spans="1:21" ht="25" customHeight="1" x14ac:dyDescent="0.25">
      <c r="A56" s="145"/>
      <c r="B56" s="142"/>
      <c r="C56" s="1">
        <v>9</v>
      </c>
      <c r="D56" s="1" t="s">
        <v>49</v>
      </c>
      <c r="E56" s="5" t="s">
        <v>130</v>
      </c>
      <c r="F56" s="5">
        <v>98760747.551899999</v>
      </c>
      <c r="G56" s="5">
        <v>0</v>
      </c>
      <c r="H56" s="5">
        <v>13505690.5832</v>
      </c>
      <c r="I56" s="5">
        <v>37794140.7984</v>
      </c>
      <c r="J56" s="6">
        <f t="shared" si="0"/>
        <v>150060578.93349999</v>
      </c>
      <c r="K56" s="11"/>
      <c r="L56" s="150"/>
      <c r="M56" s="142"/>
      <c r="N56" s="12">
        <v>29</v>
      </c>
      <c r="O56" s="1" t="s">
        <v>66</v>
      </c>
      <c r="P56" s="5" t="s">
        <v>511</v>
      </c>
      <c r="Q56" s="5">
        <v>109537012.0732</v>
      </c>
      <c r="R56" s="5">
        <v>0</v>
      </c>
      <c r="S56" s="5">
        <v>14979362.035399999</v>
      </c>
      <c r="T56" s="5">
        <v>39961339.086800002</v>
      </c>
      <c r="U56" s="6">
        <f t="shared" si="2"/>
        <v>164477713.1954</v>
      </c>
    </row>
    <row r="57" spans="1:21" ht="25" customHeight="1" x14ac:dyDescent="0.25">
      <c r="A57" s="145"/>
      <c r="B57" s="142"/>
      <c r="C57" s="1">
        <v>10</v>
      </c>
      <c r="D57" s="1" t="s">
        <v>49</v>
      </c>
      <c r="E57" s="5" t="s">
        <v>131</v>
      </c>
      <c r="F57" s="5">
        <v>107447121.22149999</v>
      </c>
      <c r="G57" s="5">
        <v>0</v>
      </c>
      <c r="H57" s="5">
        <v>14693566.1105</v>
      </c>
      <c r="I57" s="5">
        <v>42202331.223099999</v>
      </c>
      <c r="J57" s="6">
        <f t="shared" si="0"/>
        <v>164343018.55509999</v>
      </c>
      <c r="K57" s="11"/>
      <c r="L57" s="150"/>
      <c r="M57" s="142"/>
      <c r="N57" s="12">
        <v>30</v>
      </c>
      <c r="O57" s="1" t="s">
        <v>66</v>
      </c>
      <c r="P57" s="5" t="s">
        <v>512</v>
      </c>
      <c r="Q57" s="5">
        <v>98808977.8292</v>
      </c>
      <c r="R57" s="5">
        <v>0</v>
      </c>
      <c r="S57" s="5">
        <v>13512286.150900001</v>
      </c>
      <c r="T57" s="5">
        <v>38453598.514399998</v>
      </c>
      <c r="U57" s="6">
        <f t="shared" si="2"/>
        <v>150774862.49450001</v>
      </c>
    </row>
    <row r="58" spans="1:21" ht="25" customHeight="1" x14ac:dyDescent="0.25">
      <c r="A58" s="145"/>
      <c r="B58" s="142"/>
      <c r="C58" s="1">
        <v>11</v>
      </c>
      <c r="D58" s="1" t="s">
        <v>49</v>
      </c>
      <c r="E58" s="5" t="s">
        <v>132</v>
      </c>
      <c r="F58" s="5">
        <v>82694279.7755</v>
      </c>
      <c r="G58" s="5">
        <v>0</v>
      </c>
      <c r="H58" s="5">
        <v>11308575.353399999</v>
      </c>
      <c r="I58" s="5">
        <v>32410743.436000001</v>
      </c>
      <c r="J58" s="6">
        <f t="shared" si="0"/>
        <v>126413598.5649</v>
      </c>
      <c r="K58" s="11"/>
      <c r="L58" s="150"/>
      <c r="M58" s="142"/>
      <c r="N58" s="12">
        <v>31</v>
      </c>
      <c r="O58" s="1" t="s">
        <v>66</v>
      </c>
      <c r="P58" s="5" t="s">
        <v>513</v>
      </c>
      <c r="Q58" s="5">
        <v>102374762.7474</v>
      </c>
      <c r="R58" s="5">
        <v>0</v>
      </c>
      <c r="S58" s="5">
        <v>13999912.956</v>
      </c>
      <c r="T58" s="5">
        <v>36969015.226300001</v>
      </c>
      <c r="U58" s="6">
        <f t="shared" si="2"/>
        <v>153343690.92970002</v>
      </c>
    </row>
    <row r="59" spans="1:21" ht="25" customHeight="1" x14ac:dyDescent="0.25">
      <c r="A59" s="145"/>
      <c r="B59" s="142"/>
      <c r="C59" s="1">
        <v>12</v>
      </c>
      <c r="D59" s="1" t="s">
        <v>49</v>
      </c>
      <c r="E59" s="5" t="s">
        <v>133</v>
      </c>
      <c r="F59" s="5">
        <v>97812473.346300006</v>
      </c>
      <c r="G59" s="5">
        <v>0</v>
      </c>
      <c r="H59" s="5">
        <v>13376012.565099999</v>
      </c>
      <c r="I59" s="5">
        <v>37358095.848300003</v>
      </c>
      <c r="J59" s="6">
        <f t="shared" si="0"/>
        <v>148546581.7597</v>
      </c>
      <c r="K59" s="11"/>
      <c r="L59" s="150"/>
      <c r="M59" s="142"/>
      <c r="N59" s="12">
        <v>32</v>
      </c>
      <c r="O59" s="1" t="s">
        <v>66</v>
      </c>
      <c r="P59" s="5" t="s">
        <v>514</v>
      </c>
      <c r="Q59" s="5">
        <v>109846018.8309</v>
      </c>
      <c r="R59" s="5">
        <v>0</v>
      </c>
      <c r="S59" s="5">
        <v>15021619.205</v>
      </c>
      <c r="T59" s="5">
        <v>40973631.240699999</v>
      </c>
      <c r="U59" s="6">
        <f t="shared" si="2"/>
        <v>165841269.2766</v>
      </c>
    </row>
    <row r="60" spans="1:21" ht="25" customHeight="1" x14ac:dyDescent="0.25">
      <c r="A60" s="145"/>
      <c r="B60" s="142"/>
      <c r="C60" s="1">
        <v>13</v>
      </c>
      <c r="D60" s="1" t="s">
        <v>49</v>
      </c>
      <c r="E60" s="5" t="s">
        <v>134</v>
      </c>
      <c r="F60" s="5">
        <v>97840050.899800003</v>
      </c>
      <c r="G60" s="5">
        <v>0</v>
      </c>
      <c r="H60" s="5">
        <v>13379783.8397</v>
      </c>
      <c r="I60" s="5">
        <v>37368080.329499997</v>
      </c>
      <c r="J60" s="6">
        <f t="shared" si="0"/>
        <v>148587915.06900001</v>
      </c>
      <c r="K60" s="11"/>
      <c r="L60" s="150"/>
      <c r="M60" s="142"/>
      <c r="N60" s="12">
        <v>33</v>
      </c>
      <c r="O60" s="1" t="s">
        <v>66</v>
      </c>
      <c r="P60" s="5" t="s">
        <v>515</v>
      </c>
      <c r="Q60" s="5">
        <v>106461484.51369999</v>
      </c>
      <c r="R60" s="5">
        <v>0</v>
      </c>
      <c r="S60" s="5">
        <v>14558778.7103</v>
      </c>
      <c r="T60" s="5">
        <v>37072803.489399999</v>
      </c>
      <c r="U60" s="6">
        <f t="shared" si="2"/>
        <v>158093066.71340001</v>
      </c>
    </row>
    <row r="61" spans="1:21" ht="25" customHeight="1" x14ac:dyDescent="0.25">
      <c r="A61" s="145"/>
      <c r="B61" s="142"/>
      <c r="C61" s="1">
        <v>14</v>
      </c>
      <c r="D61" s="1" t="s">
        <v>49</v>
      </c>
      <c r="E61" s="5" t="s">
        <v>135</v>
      </c>
      <c r="F61" s="5">
        <v>100907457.74079999</v>
      </c>
      <c r="G61" s="5">
        <v>0</v>
      </c>
      <c r="H61" s="5">
        <v>13799256.6436</v>
      </c>
      <c r="I61" s="5">
        <v>38295546.344400004</v>
      </c>
      <c r="J61" s="6">
        <f t="shared" si="0"/>
        <v>153002260.7288</v>
      </c>
      <c r="K61" s="11"/>
      <c r="L61" s="151"/>
      <c r="M61" s="143"/>
      <c r="N61" s="12">
        <v>34</v>
      </c>
      <c r="O61" s="1" t="s">
        <v>66</v>
      </c>
      <c r="P61" s="5" t="s">
        <v>516</v>
      </c>
      <c r="Q61" s="5">
        <v>104340989.7474</v>
      </c>
      <c r="R61" s="5">
        <v>0</v>
      </c>
      <c r="S61" s="5">
        <v>14268797.650900001</v>
      </c>
      <c r="T61" s="5">
        <v>38537417.814999998</v>
      </c>
      <c r="U61" s="6">
        <f t="shared" si="2"/>
        <v>157147205.21329999</v>
      </c>
    </row>
    <row r="62" spans="1:21" ht="25" customHeight="1" x14ac:dyDescent="0.3">
      <c r="A62" s="145"/>
      <c r="B62" s="142"/>
      <c r="C62" s="1">
        <v>15</v>
      </c>
      <c r="D62" s="1" t="s">
        <v>49</v>
      </c>
      <c r="E62" s="5" t="s">
        <v>136</v>
      </c>
      <c r="F62" s="5">
        <v>92188851.464100003</v>
      </c>
      <c r="G62" s="5">
        <v>0</v>
      </c>
      <c r="H62" s="5">
        <v>12606973.2556</v>
      </c>
      <c r="I62" s="5">
        <v>34613789.858199999</v>
      </c>
      <c r="J62" s="6">
        <f t="shared" si="0"/>
        <v>139409614.57789999</v>
      </c>
      <c r="K62" s="11"/>
      <c r="L62" s="18"/>
      <c r="M62" s="131" t="s">
        <v>853</v>
      </c>
      <c r="N62" s="132"/>
      <c r="O62" s="133"/>
      <c r="P62" s="14"/>
      <c r="Q62" s="14">
        <f>SUM(Q28:Q61)</f>
        <v>3705147890.4166002</v>
      </c>
      <c r="R62" s="14">
        <f>SUM(R28:R61)</f>
        <v>0</v>
      </c>
      <c r="S62" s="14">
        <f>SUM(S28:S61)</f>
        <v>506684914.94219995</v>
      </c>
      <c r="T62" s="14">
        <f>SUM(T28:T61)</f>
        <v>1354851320.3439</v>
      </c>
      <c r="U62" s="14">
        <f>SUM(U28:U61)</f>
        <v>5566684125.7027006</v>
      </c>
    </row>
    <row r="63" spans="1:21" ht="25" customHeight="1" x14ac:dyDescent="0.25">
      <c r="A63" s="145"/>
      <c r="B63" s="142"/>
      <c r="C63" s="1">
        <v>16</v>
      </c>
      <c r="D63" s="1" t="s">
        <v>49</v>
      </c>
      <c r="E63" s="5" t="s">
        <v>137</v>
      </c>
      <c r="F63" s="5">
        <v>94129461.431600004</v>
      </c>
      <c r="G63" s="5">
        <v>0</v>
      </c>
      <c r="H63" s="5">
        <v>12872354.780300001</v>
      </c>
      <c r="I63" s="5">
        <v>36949403.342500001</v>
      </c>
      <c r="J63" s="6">
        <f t="shared" si="0"/>
        <v>143951219.55440003</v>
      </c>
      <c r="K63" s="11"/>
      <c r="L63" s="149">
        <v>21</v>
      </c>
      <c r="M63" s="141">
        <v>21</v>
      </c>
      <c r="N63" s="12">
        <v>1</v>
      </c>
      <c r="O63" s="1" t="s">
        <v>67</v>
      </c>
      <c r="P63" s="5" t="s">
        <v>517</v>
      </c>
      <c r="Q63" s="5">
        <v>83542057.827299997</v>
      </c>
      <c r="R63" s="5">
        <v>0</v>
      </c>
      <c r="S63" s="5">
        <v>11424510.361300001</v>
      </c>
      <c r="T63" s="5">
        <v>31339156.095800001</v>
      </c>
      <c r="U63" s="6">
        <f>Q63+R63+S63+T63</f>
        <v>126305724.2844</v>
      </c>
    </row>
    <row r="64" spans="1:21" ht="25" customHeight="1" x14ac:dyDescent="0.25">
      <c r="A64" s="145"/>
      <c r="B64" s="142"/>
      <c r="C64" s="1">
        <v>17</v>
      </c>
      <c r="D64" s="1" t="s">
        <v>49</v>
      </c>
      <c r="E64" s="5" t="s">
        <v>138</v>
      </c>
      <c r="F64" s="5">
        <v>87864256.936299995</v>
      </c>
      <c r="G64" s="5">
        <v>0</v>
      </c>
      <c r="H64" s="5">
        <v>12015578.0198</v>
      </c>
      <c r="I64" s="5">
        <v>35017867.687799998</v>
      </c>
      <c r="J64" s="6">
        <f t="shared" si="0"/>
        <v>134897702.64389998</v>
      </c>
      <c r="K64" s="11"/>
      <c r="L64" s="150"/>
      <c r="M64" s="142"/>
      <c r="N64" s="12">
        <v>2</v>
      </c>
      <c r="O64" s="1" t="s">
        <v>67</v>
      </c>
      <c r="P64" s="5" t="s">
        <v>518</v>
      </c>
      <c r="Q64" s="5">
        <v>136504414.2696</v>
      </c>
      <c r="R64" s="5">
        <v>0</v>
      </c>
      <c r="S64" s="5">
        <v>18667197.526000001</v>
      </c>
      <c r="T64" s="5">
        <v>41244516.627300002</v>
      </c>
      <c r="U64" s="6">
        <f t="shared" ref="U64:U83" si="3">Q64+R64+S64+T64</f>
        <v>196416128.42289999</v>
      </c>
    </row>
    <row r="65" spans="1:21" ht="25" customHeight="1" x14ac:dyDescent="0.25">
      <c r="A65" s="145"/>
      <c r="B65" s="142"/>
      <c r="C65" s="1">
        <v>18</v>
      </c>
      <c r="D65" s="1" t="s">
        <v>49</v>
      </c>
      <c r="E65" s="5" t="s">
        <v>139</v>
      </c>
      <c r="F65" s="5">
        <v>109162956.89659999</v>
      </c>
      <c r="G65" s="5">
        <v>0</v>
      </c>
      <c r="H65" s="5">
        <v>14928209.3902</v>
      </c>
      <c r="I65" s="5">
        <v>41228718.446199998</v>
      </c>
      <c r="J65" s="6">
        <f t="shared" si="0"/>
        <v>165319884.73299998</v>
      </c>
      <c r="K65" s="11"/>
      <c r="L65" s="150"/>
      <c r="M65" s="142"/>
      <c r="N65" s="12">
        <v>3</v>
      </c>
      <c r="O65" s="1" t="s">
        <v>67</v>
      </c>
      <c r="P65" s="5" t="s">
        <v>519</v>
      </c>
      <c r="Q65" s="5">
        <v>114976542.5775</v>
      </c>
      <c r="R65" s="5">
        <v>0</v>
      </c>
      <c r="S65" s="5">
        <v>15723226.5538</v>
      </c>
      <c r="T65" s="5">
        <v>42205543.923699997</v>
      </c>
      <c r="U65" s="6">
        <f t="shared" si="3"/>
        <v>172905313.05500001</v>
      </c>
    </row>
    <row r="66" spans="1:21" ht="25" customHeight="1" x14ac:dyDescent="0.25">
      <c r="A66" s="145"/>
      <c r="B66" s="142"/>
      <c r="C66" s="1">
        <v>19</v>
      </c>
      <c r="D66" s="1" t="s">
        <v>49</v>
      </c>
      <c r="E66" s="5" t="s">
        <v>140</v>
      </c>
      <c r="F66" s="5">
        <v>91088405.137799993</v>
      </c>
      <c r="G66" s="5">
        <v>0</v>
      </c>
      <c r="H66" s="5">
        <v>12456485.456</v>
      </c>
      <c r="I66" s="5">
        <v>35403738.522100002</v>
      </c>
      <c r="J66" s="6">
        <f t="shared" si="0"/>
        <v>138948629.11589998</v>
      </c>
      <c r="K66" s="11"/>
      <c r="L66" s="150"/>
      <c r="M66" s="142"/>
      <c r="N66" s="12">
        <v>4</v>
      </c>
      <c r="O66" s="1" t="s">
        <v>67</v>
      </c>
      <c r="P66" s="5" t="s">
        <v>520</v>
      </c>
      <c r="Q66" s="5">
        <v>94932498.696500003</v>
      </c>
      <c r="R66" s="5">
        <v>0</v>
      </c>
      <c r="S66" s="5">
        <v>12982171.413899999</v>
      </c>
      <c r="T66" s="5">
        <v>35644565.095799997</v>
      </c>
      <c r="U66" s="6">
        <f t="shared" si="3"/>
        <v>143559235.2062</v>
      </c>
    </row>
    <row r="67" spans="1:21" ht="25" customHeight="1" x14ac:dyDescent="0.25">
      <c r="A67" s="145"/>
      <c r="B67" s="142"/>
      <c r="C67" s="1">
        <v>20</v>
      </c>
      <c r="D67" s="1" t="s">
        <v>49</v>
      </c>
      <c r="E67" s="5" t="s">
        <v>141</v>
      </c>
      <c r="F67" s="5">
        <v>95840189.606099993</v>
      </c>
      <c r="G67" s="5">
        <v>0</v>
      </c>
      <c r="H67" s="5">
        <v>13106299.601199999</v>
      </c>
      <c r="I67" s="5">
        <v>37049919.3807</v>
      </c>
      <c r="J67" s="6">
        <f t="shared" si="0"/>
        <v>145996408.588</v>
      </c>
      <c r="K67" s="11"/>
      <c r="L67" s="150"/>
      <c r="M67" s="142"/>
      <c r="N67" s="12">
        <v>5</v>
      </c>
      <c r="O67" s="1" t="s">
        <v>67</v>
      </c>
      <c r="P67" s="5" t="s">
        <v>521</v>
      </c>
      <c r="Q67" s="5">
        <v>126431582.62469999</v>
      </c>
      <c r="R67" s="5">
        <v>0</v>
      </c>
      <c r="S67" s="5">
        <v>17289721.647500001</v>
      </c>
      <c r="T67" s="5">
        <v>45757418.250399999</v>
      </c>
      <c r="U67" s="6">
        <f t="shared" si="3"/>
        <v>189478722.5226</v>
      </c>
    </row>
    <row r="68" spans="1:21" ht="25" customHeight="1" x14ac:dyDescent="0.25">
      <c r="A68" s="145"/>
      <c r="B68" s="142"/>
      <c r="C68" s="1">
        <v>21</v>
      </c>
      <c r="D68" s="1" t="s">
        <v>49</v>
      </c>
      <c r="E68" s="5" t="s">
        <v>142</v>
      </c>
      <c r="F68" s="5">
        <v>99687717.394199997</v>
      </c>
      <c r="G68" s="5">
        <v>0</v>
      </c>
      <c r="H68" s="5">
        <v>13632455.195499999</v>
      </c>
      <c r="I68" s="5">
        <v>38732178.616999999</v>
      </c>
      <c r="J68" s="6">
        <f t="shared" si="0"/>
        <v>152052351.2067</v>
      </c>
      <c r="K68" s="11"/>
      <c r="L68" s="150"/>
      <c r="M68" s="142"/>
      <c r="N68" s="12">
        <v>6</v>
      </c>
      <c r="O68" s="1" t="s">
        <v>67</v>
      </c>
      <c r="P68" s="5" t="s">
        <v>522</v>
      </c>
      <c r="Q68" s="5">
        <v>154681393.178</v>
      </c>
      <c r="R68" s="5">
        <v>0</v>
      </c>
      <c r="S68" s="5">
        <v>21152928.537099998</v>
      </c>
      <c r="T68" s="5">
        <v>48325107.996399999</v>
      </c>
      <c r="U68" s="6">
        <f t="shared" si="3"/>
        <v>224159429.71149999</v>
      </c>
    </row>
    <row r="69" spans="1:21" ht="25" customHeight="1" x14ac:dyDescent="0.25">
      <c r="A69" s="145"/>
      <c r="B69" s="142"/>
      <c r="C69" s="1">
        <v>22</v>
      </c>
      <c r="D69" s="1" t="s">
        <v>49</v>
      </c>
      <c r="E69" s="5" t="s">
        <v>143</v>
      </c>
      <c r="F69" s="5">
        <v>85684202.240899995</v>
      </c>
      <c r="G69" s="5">
        <v>0</v>
      </c>
      <c r="H69" s="5">
        <v>11717452.0447</v>
      </c>
      <c r="I69" s="5">
        <v>35021643.331900001</v>
      </c>
      <c r="J69" s="6">
        <f t="shared" si="0"/>
        <v>132423297.61749999</v>
      </c>
      <c r="K69" s="11"/>
      <c r="L69" s="150"/>
      <c r="M69" s="142"/>
      <c r="N69" s="12">
        <v>7</v>
      </c>
      <c r="O69" s="1" t="s">
        <v>67</v>
      </c>
      <c r="P69" s="5" t="s">
        <v>523</v>
      </c>
      <c r="Q69" s="5">
        <v>105380152.6539</v>
      </c>
      <c r="R69" s="5">
        <v>0</v>
      </c>
      <c r="S69" s="5">
        <v>14410904.844599999</v>
      </c>
      <c r="T69" s="5">
        <v>35994777.068499997</v>
      </c>
      <c r="U69" s="6">
        <f t="shared" si="3"/>
        <v>155785834.56699997</v>
      </c>
    </row>
    <row r="70" spans="1:21" ht="25" customHeight="1" x14ac:dyDescent="0.25">
      <c r="A70" s="145"/>
      <c r="B70" s="142"/>
      <c r="C70" s="1">
        <v>23</v>
      </c>
      <c r="D70" s="1" t="s">
        <v>49</v>
      </c>
      <c r="E70" s="5" t="s">
        <v>144</v>
      </c>
      <c r="F70" s="5">
        <v>89470975.490700006</v>
      </c>
      <c r="G70" s="5">
        <v>0</v>
      </c>
      <c r="H70" s="5">
        <v>12235299.3584</v>
      </c>
      <c r="I70" s="5">
        <v>36642317.616599999</v>
      </c>
      <c r="J70" s="6">
        <f t="shared" si="0"/>
        <v>138348592.4657</v>
      </c>
      <c r="K70" s="11"/>
      <c r="L70" s="150"/>
      <c r="M70" s="142"/>
      <c r="N70" s="12">
        <v>8</v>
      </c>
      <c r="O70" s="1" t="s">
        <v>67</v>
      </c>
      <c r="P70" s="5" t="s">
        <v>524</v>
      </c>
      <c r="Q70" s="5">
        <v>111951107.3997</v>
      </c>
      <c r="R70" s="5">
        <v>0</v>
      </c>
      <c r="S70" s="5">
        <v>15309493.4421</v>
      </c>
      <c r="T70" s="5">
        <v>37908776.953699999</v>
      </c>
      <c r="U70" s="6">
        <f t="shared" si="3"/>
        <v>165169377.79550001</v>
      </c>
    </row>
    <row r="71" spans="1:21" ht="25" customHeight="1" x14ac:dyDescent="0.25">
      <c r="A71" s="145"/>
      <c r="B71" s="142"/>
      <c r="C71" s="1">
        <v>24</v>
      </c>
      <c r="D71" s="1" t="s">
        <v>49</v>
      </c>
      <c r="E71" s="5" t="s">
        <v>145</v>
      </c>
      <c r="F71" s="5">
        <v>91643442.200499997</v>
      </c>
      <c r="G71" s="5">
        <v>0</v>
      </c>
      <c r="H71" s="5">
        <v>12532387.6643</v>
      </c>
      <c r="I71" s="5">
        <v>33629185.761600003</v>
      </c>
      <c r="J71" s="6">
        <f t="shared" si="0"/>
        <v>137805015.62639999</v>
      </c>
      <c r="K71" s="11"/>
      <c r="L71" s="150"/>
      <c r="M71" s="142"/>
      <c r="N71" s="12">
        <v>9</v>
      </c>
      <c r="O71" s="1" t="s">
        <v>67</v>
      </c>
      <c r="P71" s="5" t="s">
        <v>525</v>
      </c>
      <c r="Q71" s="5">
        <v>139078417.45680001</v>
      </c>
      <c r="R71" s="5">
        <v>0</v>
      </c>
      <c r="S71" s="5">
        <v>19019196.5891</v>
      </c>
      <c r="T71" s="5">
        <v>48055191.389700003</v>
      </c>
      <c r="U71" s="6">
        <f t="shared" si="3"/>
        <v>206152805.43560001</v>
      </c>
    </row>
    <row r="72" spans="1:21" ht="25" customHeight="1" x14ac:dyDescent="0.25">
      <c r="A72" s="145"/>
      <c r="B72" s="142"/>
      <c r="C72" s="1">
        <v>25</v>
      </c>
      <c r="D72" s="1" t="s">
        <v>49</v>
      </c>
      <c r="E72" s="5" t="s">
        <v>146</v>
      </c>
      <c r="F72" s="5">
        <v>107976276.3307</v>
      </c>
      <c r="G72" s="5">
        <v>0</v>
      </c>
      <c r="H72" s="5">
        <v>14765928.9201</v>
      </c>
      <c r="I72" s="5">
        <v>40777151.403300002</v>
      </c>
      <c r="J72" s="6">
        <f t="shared" si="0"/>
        <v>163519356.6541</v>
      </c>
      <c r="K72" s="11"/>
      <c r="L72" s="150"/>
      <c r="M72" s="142"/>
      <c r="N72" s="12">
        <v>10</v>
      </c>
      <c r="O72" s="1" t="s">
        <v>67</v>
      </c>
      <c r="P72" s="5" t="s">
        <v>526</v>
      </c>
      <c r="Q72" s="5">
        <v>96841326.015100002</v>
      </c>
      <c r="R72" s="5">
        <v>0</v>
      </c>
      <c r="S72" s="5">
        <v>13243206.610400001</v>
      </c>
      <c r="T72" s="5">
        <v>35973885.1708</v>
      </c>
      <c r="U72" s="6">
        <f t="shared" si="3"/>
        <v>146058417.79629999</v>
      </c>
    </row>
    <row r="73" spans="1:21" ht="25" customHeight="1" x14ac:dyDescent="0.25">
      <c r="A73" s="145"/>
      <c r="B73" s="142"/>
      <c r="C73" s="1">
        <v>26</v>
      </c>
      <c r="D73" s="1" t="s">
        <v>49</v>
      </c>
      <c r="E73" s="5" t="s">
        <v>147</v>
      </c>
      <c r="F73" s="5">
        <v>80432252.570899993</v>
      </c>
      <c r="G73" s="5">
        <v>0</v>
      </c>
      <c r="H73" s="5">
        <v>10999239.506200001</v>
      </c>
      <c r="I73" s="5">
        <v>30761122.546</v>
      </c>
      <c r="J73" s="6">
        <f t="shared" ref="J73:J136" si="4">F73+G73+H73+I73</f>
        <v>122192614.6231</v>
      </c>
      <c r="K73" s="11"/>
      <c r="L73" s="150"/>
      <c r="M73" s="142"/>
      <c r="N73" s="12">
        <v>11</v>
      </c>
      <c r="O73" s="1" t="s">
        <v>67</v>
      </c>
      <c r="P73" s="5" t="s">
        <v>527</v>
      </c>
      <c r="Q73" s="5">
        <v>102289714.4013</v>
      </c>
      <c r="R73" s="5">
        <v>0</v>
      </c>
      <c r="S73" s="5">
        <v>13988282.4583</v>
      </c>
      <c r="T73" s="5">
        <v>38474787.966600001</v>
      </c>
      <c r="U73" s="6">
        <f t="shared" si="3"/>
        <v>154752784.82620001</v>
      </c>
    </row>
    <row r="74" spans="1:21" ht="25" customHeight="1" x14ac:dyDescent="0.25">
      <c r="A74" s="145"/>
      <c r="B74" s="142"/>
      <c r="C74" s="1">
        <v>27</v>
      </c>
      <c r="D74" s="1" t="s">
        <v>49</v>
      </c>
      <c r="E74" s="5" t="s">
        <v>148</v>
      </c>
      <c r="F74" s="5">
        <v>98691030.743200004</v>
      </c>
      <c r="G74" s="5">
        <v>0</v>
      </c>
      <c r="H74" s="5">
        <v>13496156.697799999</v>
      </c>
      <c r="I74" s="5">
        <v>36949403.342500001</v>
      </c>
      <c r="J74" s="6">
        <f t="shared" si="4"/>
        <v>149136590.78350002</v>
      </c>
      <c r="K74" s="11"/>
      <c r="L74" s="150"/>
      <c r="M74" s="142"/>
      <c r="N74" s="12">
        <v>12</v>
      </c>
      <c r="O74" s="1" t="s">
        <v>67</v>
      </c>
      <c r="P74" s="5" t="s">
        <v>528</v>
      </c>
      <c r="Q74" s="5">
        <v>112847789.0246</v>
      </c>
      <c r="R74" s="5">
        <v>0</v>
      </c>
      <c r="S74" s="5">
        <v>15432116.0921</v>
      </c>
      <c r="T74" s="5">
        <v>42026662.293200001</v>
      </c>
      <c r="U74" s="6">
        <f t="shared" si="3"/>
        <v>170306567.40990001</v>
      </c>
    </row>
    <row r="75" spans="1:21" ht="25" customHeight="1" x14ac:dyDescent="0.25">
      <c r="A75" s="145"/>
      <c r="B75" s="142"/>
      <c r="C75" s="1">
        <v>28</v>
      </c>
      <c r="D75" s="1" t="s">
        <v>49</v>
      </c>
      <c r="E75" s="5" t="s">
        <v>149</v>
      </c>
      <c r="F75" s="5">
        <v>80460895.479499996</v>
      </c>
      <c r="G75" s="5">
        <v>0</v>
      </c>
      <c r="H75" s="5">
        <v>11003156.469799999</v>
      </c>
      <c r="I75" s="5">
        <v>31635645.639199998</v>
      </c>
      <c r="J75" s="6">
        <f t="shared" si="4"/>
        <v>123099697.58849999</v>
      </c>
      <c r="K75" s="11"/>
      <c r="L75" s="150"/>
      <c r="M75" s="142"/>
      <c r="N75" s="12">
        <v>13</v>
      </c>
      <c r="O75" s="1" t="s">
        <v>67</v>
      </c>
      <c r="P75" s="5" t="s">
        <v>529</v>
      </c>
      <c r="Q75" s="5">
        <v>93914010.020500004</v>
      </c>
      <c r="R75" s="5">
        <v>0</v>
      </c>
      <c r="S75" s="5">
        <v>12842891.454399999</v>
      </c>
      <c r="T75" s="5">
        <v>32969395.345699999</v>
      </c>
      <c r="U75" s="6">
        <f t="shared" si="3"/>
        <v>139726296.8206</v>
      </c>
    </row>
    <row r="76" spans="1:21" ht="25" customHeight="1" x14ac:dyDescent="0.25">
      <c r="A76" s="145"/>
      <c r="B76" s="142"/>
      <c r="C76" s="1">
        <v>29</v>
      </c>
      <c r="D76" s="1" t="s">
        <v>49</v>
      </c>
      <c r="E76" s="5" t="s">
        <v>150</v>
      </c>
      <c r="F76" s="5">
        <v>104933924.6657</v>
      </c>
      <c r="G76" s="5">
        <v>0</v>
      </c>
      <c r="H76" s="5">
        <v>14349882.4517</v>
      </c>
      <c r="I76" s="5">
        <v>36216676.663699999</v>
      </c>
      <c r="J76" s="6">
        <f t="shared" si="4"/>
        <v>155500483.7811</v>
      </c>
      <c r="K76" s="11"/>
      <c r="L76" s="150"/>
      <c r="M76" s="142"/>
      <c r="N76" s="12">
        <v>14</v>
      </c>
      <c r="O76" s="1" t="s">
        <v>67</v>
      </c>
      <c r="P76" s="5" t="s">
        <v>530</v>
      </c>
      <c r="Q76" s="5">
        <v>107772464.06290001</v>
      </c>
      <c r="R76" s="5">
        <v>0</v>
      </c>
      <c r="S76" s="5">
        <v>14738057.265699999</v>
      </c>
      <c r="T76" s="5">
        <v>38775664.855400003</v>
      </c>
      <c r="U76" s="6">
        <f t="shared" si="3"/>
        <v>161286186.18400002</v>
      </c>
    </row>
    <row r="77" spans="1:21" ht="25" customHeight="1" x14ac:dyDescent="0.25">
      <c r="A77" s="145"/>
      <c r="B77" s="142"/>
      <c r="C77" s="1">
        <v>30</v>
      </c>
      <c r="D77" s="1" t="s">
        <v>49</v>
      </c>
      <c r="E77" s="5" t="s">
        <v>151</v>
      </c>
      <c r="F77" s="5">
        <v>86827656.876800001</v>
      </c>
      <c r="G77" s="5">
        <v>0</v>
      </c>
      <c r="H77" s="5">
        <v>11873821.2996</v>
      </c>
      <c r="I77" s="5">
        <v>32261395.733199999</v>
      </c>
      <c r="J77" s="6">
        <f t="shared" si="4"/>
        <v>130962873.9096</v>
      </c>
      <c r="K77" s="11"/>
      <c r="L77" s="150"/>
      <c r="M77" s="142"/>
      <c r="N77" s="12">
        <v>15</v>
      </c>
      <c r="O77" s="1" t="s">
        <v>67</v>
      </c>
      <c r="P77" s="5" t="s">
        <v>531</v>
      </c>
      <c r="Q77" s="5">
        <v>124682536.17</v>
      </c>
      <c r="R77" s="5">
        <v>0</v>
      </c>
      <c r="S77" s="5">
        <v>17050536.740400001</v>
      </c>
      <c r="T77" s="5">
        <v>40544428.294799998</v>
      </c>
      <c r="U77" s="6">
        <f t="shared" si="3"/>
        <v>182277501.20520002</v>
      </c>
    </row>
    <row r="78" spans="1:21" ht="25" customHeight="1" x14ac:dyDescent="0.25">
      <c r="A78" s="145"/>
      <c r="B78" s="143"/>
      <c r="C78" s="1">
        <v>31</v>
      </c>
      <c r="D78" s="1" t="s">
        <v>49</v>
      </c>
      <c r="E78" s="5" t="s">
        <v>152</v>
      </c>
      <c r="F78" s="5">
        <v>131244237.399</v>
      </c>
      <c r="G78" s="5">
        <v>0</v>
      </c>
      <c r="H78" s="5">
        <v>17947859.904599998</v>
      </c>
      <c r="I78" s="5">
        <v>52265094.164999999</v>
      </c>
      <c r="J78" s="6">
        <f t="shared" si="4"/>
        <v>201457191.4686</v>
      </c>
      <c r="K78" s="11"/>
      <c r="L78" s="150"/>
      <c r="M78" s="142"/>
      <c r="N78" s="12">
        <v>16</v>
      </c>
      <c r="O78" s="1" t="s">
        <v>67</v>
      </c>
      <c r="P78" s="5" t="s">
        <v>532</v>
      </c>
      <c r="Q78" s="5">
        <v>99894873.729200006</v>
      </c>
      <c r="R78" s="5">
        <v>0</v>
      </c>
      <c r="S78" s="5">
        <v>13660784.156400001</v>
      </c>
      <c r="T78" s="5">
        <v>36272077.157099999</v>
      </c>
      <c r="U78" s="6">
        <f t="shared" si="3"/>
        <v>149827735.04269999</v>
      </c>
    </row>
    <row r="79" spans="1:21" ht="25" customHeight="1" x14ac:dyDescent="0.3">
      <c r="A79" s="1"/>
      <c r="B79" s="131" t="s">
        <v>836</v>
      </c>
      <c r="C79" s="132"/>
      <c r="D79" s="133"/>
      <c r="E79" s="14"/>
      <c r="F79" s="14">
        <f t="shared" ref="F79:K79" si="5">SUM(F48:F78)</f>
        <v>2969566679.3395</v>
      </c>
      <c r="G79" s="14">
        <f t="shared" si="5"/>
        <v>0</v>
      </c>
      <c r="H79" s="14">
        <f t="shared" si="5"/>
        <v>406093004.87770003</v>
      </c>
      <c r="I79" s="14">
        <f t="shared" si="5"/>
        <v>1143936768.043</v>
      </c>
      <c r="J79" s="14">
        <f t="shared" si="5"/>
        <v>4519596452.2601995</v>
      </c>
      <c r="K79" s="14">
        <f t="shared" si="5"/>
        <v>0</v>
      </c>
      <c r="L79" s="150"/>
      <c r="M79" s="142"/>
      <c r="N79" s="12">
        <v>17</v>
      </c>
      <c r="O79" s="1" t="s">
        <v>67</v>
      </c>
      <c r="P79" s="5" t="s">
        <v>533</v>
      </c>
      <c r="Q79" s="5">
        <v>98443282.898699999</v>
      </c>
      <c r="R79" s="5">
        <v>0</v>
      </c>
      <c r="S79" s="5">
        <v>13462276.7828</v>
      </c>
      <c r="T79" s="5">
        <v>33349812.471799999</v>
      </c>
      <c r="U79" s="6">
        <f t="shared" si="3"/>
        <v>145255372.15329999</v>
      </c>
    </row>
    <row r="80" spans="1:21" ht="25" customHeight="1" x14ac:dyDescent="0.25">
      <c r="A80" s="145">
        <v>4</v>
      </c>
      <c r="B80" s="141" t="s">
        <v>50</v>
      </c>
      <c r="C80" s="1">
        <v>1</v>
      </c>
      <c r="D80" s="1" t="s">
        <v>50</v>
      </c>
      <c r="E80" s="5" t="s">
        <v>153</v>
      </c>
      <c r="F80" s="5">
        <v>147620593.3926</v>
      </c>
      <c r="G80" s="5">
        <v>0</v>
      </c>
      <c r="H80" s="5">
        <v>20187352.844999999</v>
      </c>
      <c r="I80" s="5">
        <v>57091533.987499997</v>
      </c>
      <c r="J80" s="6">
        <f t="shared" si="4"/>
        <v>224899480.22509998</v>
      </c>
      <c r="K80" s="11"/>
      <c r="L80" s="150"/>
      <c r="M80" s="142"/>
      <c r="N80" s="12">
        <v>18</v>
      </c>
      <c r="O80" s="1" t="s">
        <v>67</v>
      </c>
      <c r="P80" s="5" t="s">
        <v>534</v>
      </c>
      <c r="Q80" s="5">
        <v>102159447.65279999</v>
      </c>
      <c r="R80" s="5">
        <v>0</v>
      </c>
      <c r="S80" s="5">
        <v>13970468.271500001</v>
      </c>
      <c r="T80" s="5">
        <v>36471766.782099999</v>
      </c>
      <c r="U80" s="6">
        <f t="shared" si="3"/>
        <v>152601682.70640001</v>
      </c>
    </row>
    <row r="81" spans="1:21" ht="25" customHeight="1" x14ac:dyDescent="0.25">
      <c r="A81" s="145"/>
      <c r="B81" s="142"/>
      <c r="C81" s="1">
        <v>2</v>
      </c>
      <c r="D81" s="1" t="s">
        <v>50</v>
      </c>
      <c r="E81" s="5" t="s">
        <v>154</v>
      </c>
      <c r="F81" s="5">
        <v>97083703.924400002</v>
      </c>
      <c r="G81" s="5">
        <v>0</v>
      </c>
      <c r="H81" s="5">
        <v>13276352.178099999</v>
      </c>
      <c r="I81" s="5">
        <v>38897879.371399999</v>
      </c>
      <c r="J81" s="6">
        <f t="shared" si="4"/>
        <v>149257935.47390002</v>
      </c>
      <c r="K81" s="11"/>
      <c r="L81" s="150"/>
      <c r="M81" s="142"/>
      <c r="N81" s="12">
        <v>19</v>
      </c>
      <c r="O81" s="1" t="s">
        <v>67</v>
      </c>
      <c r="P81" s="5" t="s">
        <v>535</v>
      </c>
      <c r="Q81" s="5">
        <v>123599264.8872</v>
      </c>
      <c r="R81" s="5">
        <v>0</v>
      </c>
      <c r="S81" s="5">
        <v>16902397.655499998</v>
      </c>
      <c r="T81" s="5">
        <v>38408588.338799998</v>
      </c>
      <c r="U81" s="6">
        <f t="shared" si="3"/>
        <v>178910250.88150001</v>
      </c>
    </row>
    <row r="82" spans="1:21" ht="25" customHeight="1" x14ac:dyDescent="0.25">
      <c r="A82" s="145"/>
      <c r="B82" s="142"/>
      <c r="C82" s="1">
        <v>3</v>
      </c>
      <c r="D82" s="1" t="s">
        <v>50</v>
      </c>
      <c r="E82" s="5" t="s">
        <v>155</v>
      </c>
      <c r="F82" s="5">
        <v>99871676.841199994</v>
      </c>
      <c r="G82" s="5">
        <v>0</v>
      </c>
      <c r="H82" s="5">
        <v>13657611.944800001</v>
      </c>
      <c r="I82" s="5">
        <v>40079655.997000001</v>
      </c>
      <c r="J82" s="6">
        <f t="shared" si="4"/>
        <v>153608944.78299999</v>
      </c>
      <c r="K82" s="11"/>
      <c r="L82" s="150"/>
      <c r="M82" s="142"/>
      <c r="N82" s="12">
        <v>20</v>
      </c>
      <c r="O82" s="1" t="s">
        <v>67</v>
      </c>
      <c r="P82" s="5" t="s">
        <v>536</v>
      </c>
      <c r="Q82" s="5">
        <v>94977490.134100005</v>
      </c>
      <c r="R82" s="5">
        <v>0</v>
      </c>
      <c r="S82" s="5">
        <v>12988324.065099999</v>
      </c>
      <c r="T82" s="5">
        <v>34175419.997199997</v>
      </c>
      <c r="U82" s="6">
        <f t="shared" si="3"/>
        <v>142141234.19639999</v>
      </c>
    </row>
    <row r="83" spans="1:21" ht="25" customHeight="1" x14ac:dyDescent="0.25">
      <c r="A83" s="145"/>
      <c r="B83" s="142"/>
      <c r="C83" s="1">
        <v>4</v>
      </c>
      <c r="D83" s="1" t="s">
        <v>50</v>
      </c>
      <c r="E83" s="5" t="s">
        <v>156</v>
      </c>
      <c r="F83" s="5">
        <v>120714405.0957</v>
      </c>
      <c r="G83" s="5">
        <v>0</v>
      </c>
      <c r="H83" s="5">
        <v>16507888.453400001</v>
      </c>
      <c r="I83" s="5">
        <v>49945498.119499996</v>
      </c>
      <c r="J83" s="6">
        <f t="shared" si="4"/>
        <v>187167791.66859996</v>
      </c>
      <c r="K83" s="11"/>
      <c r="L83" s="151"/>
      <c r="M83" s="143"/>
      <c r="N83" s="12">
        <v>21</v>
      </c>
      <c r="O83" s="1" t="s">
        <v>67</v>
      </c>
      <c r="P83" s="5" t="s">
        <v>537</v>
      </c>
      <c r="Q83" s="5">
        <v>113445660.5458</v>
      </c>
      <c r="R83" s="5">
        <v>0</v>
      </c>
      <c r="S83" s="5">
        <v>15513875.9813</v>
      </c>
      <c r="T83" s="5">
        <v>39693733.711400002</v>
      </c>
      <c r="U83" s="6">
        <f t="shared" si="3"/>
        <v>168653270.2385</v>
      </c>
    </row>
    <row r="84" spans="1:21" ht="25" customHeight="1" x14ac:dyDescent="0.3">
      <c r="A84" s="145"/>
      <c r="B84" s="142"/>
      <c r="C84" s="1">
        <v>5</v>
      </c>
      <c r="D84" s="1" t="s">
        <v>50</v>
      </c>
      <c r="E84" s="5" t="s">
        <v>157</v>
      </c>
      <c r="F84" s="5">
        <v>91678663.3917</v>
      </c>
      <c r="G84" s="5">
        <v>0</v>
      </c>
      <c r="H84" s="5">
        <v>12537204.218699999</v>
      </c>
      <c r="I84" s="5">
        <v>35481089.2029</v>
      </c>
      <c r="J84" s="6">
        <f t="shared" si="4"/>
        <v>139696956.81329998</v>
      </c>
      <c r="K84" s="11"/>
      <c r="L84" s="18"/>
      <c r="M84" s="131" t="s">
        <v>854</v>
      </c>
      <c r="N84" s="132"/>
      <c r="O84" s="133"/>
      <c r="P84" s="14"/>
      <c r="Q84" s="14">
        <f>SUM(Q63:Q83)</f>
        <v>2338346026.2262006</v>
      </c>
      <c r="R84" s="5">
        <f>SUM(R63:R83)</f>
        <v>0</v>
      </c>
      <c r="S84" s="14">
        <f>SUM(S63:S83)</f>
        <v>319772568.44929999</v>
      </c>
      <c r="T84" s="14">
        <f>SUM(T63:T83)</f>
        <v>813611275.78620005</v>
      </c>
      <c r="U84" s="14">
        <f>SUM(U63:U83)</f>
        <v>3471729870.4616995</v>
      </c>
    </row>
    <row r="85" spans="1:21" ht="25" customHeight="1" x14ac:dyDescent="0.25">
      <c r="A85" s="145"/>
      <c r="B85" s="142"/>
      <c r="C85" s="1">
        <v>6</v>
      </c>
      <c r="D85" s="1" t="s">
        <v>50</v>
      </c>
      <c r="E85" s="5" t="s">
        <v>158</v>
      </c>
      <c r="F85" s="5">
        <v>105542584.82160001</v>
      </c>
      <c r="G85" s="5">
        <v>0</v>
      </c>
      <c r="H85" s="5">
        <v>14433117.704</v>
      </c>
      <c r="I85" s="5">
        <v>41894734.004900001</v>
      </c>
      <c r="J85" s="6">
        <f t="shared" si="4"/>
        <v>161870436.53049999</v>
      </c>
      <c r="K85" s="11"/>
      <c r="L85" s="149">
        <v>22</v>
      </c>
      <c r="M85" s="141">
        <v>22</v>
      </c>
      <c r="N85" s="12">
        <v>1</v>
      </c>
      <c r="O85" s="1" t="s">
        <v>68</v>
      </c>
      <c r="P85" s="5" t="s">
        <v>538</v>
      </c>
      <c r="Q85" s="5">
        <v>121176251.154</v>
      </c>
      <c r="R85" s="5">
        <f t="shared" ref="R85:R104" si="6">-17480389.99</f>
        <v>-17480389.989999998</v>
      </c>
      <c r="S85" s="5">
        <v>16571046.6424</v>
      </c>
      <c r="T85" s="5">
        <v>42816525.691600002</v>
      </c>
      <c r="U85" s="6">
        <f>Q85+R85+S85+T85</f>
        <v>163083433.498</v>
      </c>
    </row>
    <row r="86" spans="1:21" ht="25" customHeight="1" x14ac:dyDescent="0.25">
      <c r="A86" s="145"/>
      <c r="B86" s="142"/>
      <c r="C86" s="1">
        <v>7</v>
      </c>
      <c r="D86" s="1" t="s">
        <v>50</v>
      </c>
      <c r="E86" s="5" t="s">
        <v>159</v>
      </c>
      <c r="F86" s="5">
        <v>97814167.028899997</v>
      </c>
      <c r="G86" s="5">
        <v>0</v>
      </c>
      <c r="H86" s="5">
        <v>13376244.1789</v>
      </c>
      <c r="I86" s="5">
        <v>39324023.743500002</v>
      </c>
      <c r="J86" s="6">
        <f t="shared" si="4"/>
        <v>150514434.9513</v>
      </c>
      <c r="K86" s="11"/>
      <c r="L86" s="150"/>
      <c r="M86" s="142"/>
      <c r="N86" s="12">
        <v>2</v>
      </c>
      <c r="O86" s="1" t="s">
        <v>68</v>
      </c>
      <c r="P86" s="5" t="s">
        <v>539</v>
      </c>
      <c r="Q86" s="5">
        <v>107147151.30249999</v>
      </c>
      <c r="R86" s="5">
        <f t="shared" si="6"/>
        <v>-17480389.989999998</v>
      </c>
      <c r="S86" s="5">
        <v>14652544.743100001</v>
      </c>
      <c r="T86" s="5">
        <v>36114925.0942</v>
      </c>
      <c r="U86" s="6">
        <f t="shared" ref="U86:U105" si="7">Q86+R86+S86+T86</f>
        <v>140434231.1498</v>
      </c>
    </row>
    <row r="87" spans="1:21" ht="25" customHeight="1" x14ac:dyDescent="0.25">
      <c r="A87" s="145"/>
      <c r="B87" s="142"/>
      <c r="C87" s="1">
        <v>8</v>
      </c>
      <c r="D87" s="1" t="s">
        <v>50</v>
      </c>
      <c r="E87" s="5" t="s">
        <v>160</v>
      </c>
      <c r="F87" s="5">
        <v>87458019.084999993</v>
      </c>
      <c r="G87" s="5">
        <v>0</v>
      </c>
      <c r="H87" s="5">
        <v>11960024.3423</v>
      </c>
      <c r="I87" s="5">
        <v>34119675.817900002</v>
      </c>
      <c r="J87" s="6">
        <f t="shared" si="4"/>
        <v>133537719.24519999</v>
      </c>
      <c r="K87" s="11"/>
      <c r="L87" s="150"/>
      <c r="M87" s="142"/>
      <c r="N87" s="12">
        <v>3</v>
      </c>
      <c r="O87" s="1" t="s">
        <v>68</v>
      </c>
      <c r="P87" s="5" t="s">
        <v>540</v>
      </c>
      <c r="Q87" s="5">
        <v>135224897.4991</v>
      </c>
      <c r="R87" s="5">
        <f t="shared" si="6"/>
        <v>-17480389.989999998</v>
      </c>
      <c r="S87" s="5">
        <v>18492221.556000002</v>
      </c>
      <c r="T87" s="5">
        <v>48283574.548299998</v>
      </c>
      <c r="U87" s="6">
        <f t="shared" si="7"/>
        <v>184520303.61340001</v>
      </c>
    </row>
    <row r="88" spans="1:21" ht="25" customHeight="1" x14ac:dyDescent="0.25">
      <c r="A88" s="145"/>
      <c r="B88" s="142"/>
      <c r="C88" s="1">
        <v>9</v>
      </c>
      <c r="D88" s="1" t="s">
        <v>50</v>
      </c>
      <c r="E88" s="5" t="s">
        <v>161</v>
      </c>
      <c r="F88" s="5">
        <v>97138524.484899998</v>
      </c>
      <c r="G88" s="5">
        <v>0</v>
      </c>
      <c r="H88" s="5">
        <v>13283848.977700001</v>
      </c>
      <c r="I88" s="5">
        <v>39309005.07</v>
      </c>
      <c r="J88" s="6">
        <f t="shared" si="4"/>
        <v>149731378.53259999</v>
      </c>
      <c r="K88" s="11"/>
      <c r="L88" s="150"/>
      <c r="M88" s="142"/>
      <c r="N88" s="12">
        <v>4</v>
      </c>
      <c r="O88" s="1" t="s">
        <v>68</v>
      </c>
      <c r="P88" s="5" t="s">
        <v>541</v>
      </c>
      <c r="Q88" s="5">
        <v>107069688.90440001</v>
      </c>
      <c r="R88" s="5">
        <f t="shared" si="6"/>
        <v>-17480389.989999998</v>
      </c>
      <c r="S88" s="5">
        <v>14641951.6359</v>
      </c>
      <c r="T88" s="5">
        <v>37597662.511799999</v>
      </c>
      <c r="U88" s="6">
        <f t="shared" si="7"/>
        <v>141828913.06210002</v>
      </c>
    </row>
    <row r="89" spans="1:21" ht="25" customHeight="1" x14ac:dyDescent="0.25">
      <c r="A89" s="145"/>
      <c r="B89" s="142"/>
      <c r="C89" s="1">
        <v>10</v>
      </c>
      <c r="D89" s="1" t="s">
        <v>50</v>
      </c>
      <c r="E89" s="5" t="s">
        <v>162</v>
      </c>
      <c r="F89" s="5">
        <v>153676647.4278</v>
      </c>
      <c r="G89" s="5">
        <v>0</v>
      </c>
      <c r="H89" s="5">
        <v>21015527.944800001</v>
      </c>
      <c r="I89" s="5">
        <v>62176991.073299997</v>
      </c>
      <c r="J89" s="6">
        <f t="shared" si="4"/>
        <v>236869166.44589999</v>
      </c>
      <c r="K89" s="11"/>
      <c r="L89" s="150"/>
      <c r="M89" s="142"/>
      <c r="N89" s="12">
        <v>5</v>
      </c>
      <c r="O89" s="1" t="s">
        <v>68</v>
      </c>
      <c r="P89" s="5" t="s">
        <v>542</v>
      </c>
      <c r="Q89" s="5">
        <v>146397521.46740001</v>
      </c>
      <c r="R89" s="5">
        <f t="shared" si="6"/>
        <v>-17480389.989999998</v>
      </c>
      <c r="S89" s="5">
        <v>20020095.798099998</v>
      </c>
      <c r="T89" s="5">
        <v>47692812.090300001</v>
      </c>
      <c r="U89" s="6">
        <f t="shared" si="7"/>
        <v>196630039.36580002</v>
      </c>
    </row>
    <row r="90" spans="1:21" ht="25" customHeight="1" x14ac:dyDescent="0.25">
      <c r="A90" s="145"/>
      <c r="B90" s="142"/>
      <c r="C90" s="1">
        <v>11</v>
      </c>
      <c r="D90" s="1" t="s">
        <v>50</v>
      </c>
      <c r="E90" s="5" t="s">
        <v>163</v>
      </c>
      <c r="F90" s="5">
        <v>106805455.5473</v>
      </c>
      <c r="G90" s="5">
        <v>0</v>
      </c>
      <c r="H90" s="5">
        <v>14605817.3007</v>
      </c>
      <c r="I90" s="5">
        <v>43458186.304499999</v>
      </c>
      <c r="J90" s="6">
        <f t="shared" si="4"/>
        <v>164869459.15249997</v>
      </c>
      <c r="K90" s="11"/>
      <c r="L90" s="150"/>
      <c r="M90" s="142"/>
      <c r="N90" s="12">
        <v>6</v>
      </c>
      <c r="O90" s="1" t="s">
        <v>68</v>
      </c>
      <c r="P90" s="5" t="s">
        <v>543</v>
      </c>
      <c r="Q90" s="5">
        <v>113825144.3644</v>
      </c>
      <c r="R90" s="5">
        <f t="shared" si="6"/>
        <v>-17480389.989999998</v>
      </c>
      <c r="S90" s="5">
        <v>15565771.0019</v>
      </c>
      <c r="T90" s="5">
        <v>36602234.901900001</v>
      </c>
      <c r="U90" s="6">
        <f t="shared" si="7"/>
        <v>148512760.2782</v>
      </c>
    </row>
    <row r="91" spans="1:21" ht="25" customHeight="1" x14ac:dyDescent="0.25">
      <c r="A91" s="145"/>
      <c r="B91" s="142"/>
      <c r="C91" s="1">
        <v>12</v>
      </c>
      <c r="D91" s="1" t="s">
        <v>50</v>
      </c>
      <c r="E91" s="5" t="s">
        <v>164</v>
      </c>
      <c r="F91" s="5">
        <v>130580392.7984</v>
      </c>
      <c r="G91" s="5">
        <v>0</v>
      </c>
      <c r="H91" s="5">
        <v>17857078.0911</v>
      </c>
      <c r="I91" s="5">
        <v>51384941.483999997</v>
      </c>
      <c r="J91" s="6">
        <f t="shared" si="4"/>
        <v>199822412.37349999</v>
      </c>
      <c r="K91" s="11"/>
      <c r="L91" s="150"/>
      <c r="M91" s="142"/>
      <c r="N91" s="12">
        <v>7</v>
      </c>
      <c r="O91" s="1" t="s">
        <v>68</v>
      </c>
      <c r="P91" s="5" t="s">
        <v>544</v>
      </c>
      <c r="Q91" s="5">
        <v>95509633.382200003</v>
      </c>
      <c r="R91" s="5">
        <f t="shared" si="6"/>
        <v>-17480389.989999998</v>
      </c>
      <c r="S91" s="5">
        <v>13061095.5076</v>
      </c>
      <c r="T91" s="5">
        <v>32548535.513300002</v>
      </c>
      <c r="U91" s="6">
        <f t="shared" si="7"/>
        <v>123638874.4131</v>
      </c>
    </row>
    <row r="92" spans="1:21" ht="25" customHeight="1" x14ac:dyDescent="0.25">
      <c r="A92" s="145"/>
      <c r="B92" s="142"/>
      <c r="C92" s="1">
        <v>13</v>
      </c>
      <c r="D92" s="1" t="s">
        <v>50</v>
      </c>
      <c r="E92" s="5" t="s">
        <v>165</v>
      </c>
      <c r="F92" s="5">
        <v>95943258.931799993</v>
      </c>
      <c r="G92" s="5">
        <v>0</v>
      </c>
      <c r="H92" s="5">
        <v>13120394.4968</v>
      </c>
      <c r="I92" s="5">
        <v>38489606.381700002</v>
      </c>
      <c r="J92" s="6">
        <f t="shared" si="4"/>
        <v>147553259.81029999</v>
      </c>
      <c r="K92" s="11"/>
      <c r="L92" s="150"/>
      <c r="M92" s="142"/>
      <c r="N92" s="12">
        <v>8</v>
      </c>
      <c r="O92" s="1" t="s">
        <v>68</v>
      </c>
      <c r="P92" s="5" t="s">
        <v>545</v>
      </c>
      <c r="Q92" s="5">
        <v>111918345.62379999</v>
      </c>
      <c r="R92" s="5">
        <f t="shared" si="6"/>
        <v>-17480389.989999998</v>
      </c>
      <c r="S92" s="5">
        <v>15305013.216700001</v>
      </c>
      <c r="T92" s="5">
        <v>38271153.528700002</v>
      </c>
      <c r="U92" s="6">
        <f t="shared" si="7"/>
        <v>148014122.37920001</v>
      </c>
    </row>
    <row r="93" spans="1:21" ht="25" customHeight="1" x14ac:dyDescent="0.25">
      <c r="A93" s="145"/>
      <c r="B93" s="142"/>
      <c r="C93" s="1">
        <v>14</v>
      </c>
      <c r="D93" s="1" t="s">
        <v>50</v>
      </c>
      <c r="E93" s="5" t="s">
        <v>166</v>
      </c>
      <c r="F93" s="5">
        <v>95128312.133599997</v>
      </c>
      <c r="G93" s="5">
        <v>0</v>
      </c>
      <c r="H93" s="5">
        <v>13008949.215399999</v>
      </c>
      <c r="I93" s="5">
        <v>39253461.149099998</v>
      </c>
      <c r="J93" s="6">
        <f t="shared" si="4"/>
        <v>147390722.49809998</v>
      </c>
      <c r="K93" s="11"/>
      <c r="L93" s="150"/>
      <c r="M93" s="142"/>
      <c r="N93" s="12">
        <v>9</v>
      </c>
      <c r="O93" s="1" t="s">
        <v>68</v>
      </c>
      <c r="P93" s="5" t="s">
        <v>546</v>
      </c>
      <c r="Q93" s="5">
        <v>109758756.12450001</v>
      </c>
      <c r="R93" s="5">
        <f t="shared" si="6"/>
        <v>-17480389.989999998</v>
      </c>
      <c r="S93" s="5">
        <v>15009685.890000001</v>
      </c>
      <c r="T93" s="5">
        <v>35914228.6307</v>
      </c>
      <c r="U93" s="6">
        <f t="shared" si="7"/>
        <v>143202280.6552</v>
      </c>
    </row>
    <row r="94" spans="1:21" ht="25" customHeight="1" x14ac:dyDescent="0.25">
      <c r="A94" s="145"/>
      <c r="B94" s="142"/>
      <c r="C94" s="1">
        <v>15</v>
      </c>
      <c r="D94" s="1" t="s">
        <v>50</v>
      </c>
      <c r="E94" s="5" t="s">
        <v>167</v>
      </c>
      <c r="F94" s="5">
        <v>114174804.9139</v>
      </c>
      <c r="G94" s="5">
        <v>0</v>
      </c>
      <c r="H94" s="5">
        <v>15613587.6427</v>
      </c>
      <c r="I94" s="5">
        <v>45637572.023400001</v>
      </c>
      <c r="J94" s="6">
        <f t="shared" si="4"/>
        <v>175425964.58000001</v>
      </c>
      <c r="K94" s="11"/>
      <c r="L94" s="150"/>
      <c r="M94" s="142"/>
      <c r="N94" s="12">
        <v>10</v>
      </c>
      <c r="O94" s="1" t="s">
        <v>68</v>
      </c>
      <c r="P94" s="5" t="s">
        <v>547</v>
      </c>
      <c r="Q94" s="5">
        <v>116039907.0009</v>
      </c>
      <c r="R94" s="5">
        <f t="shared" si="6"/>
        <v>-17480389.989999998</v>
      </c>
      <c r="S94" s="5">
        <v>15868643.343699999</v>
      </c>
      <c r="T94" s="5">
        <v>38055186.682099998</v>
      </c>
      <c r="U94" s="6">
        <f t="shared" si="7"/>
        <v>152483347.03670001</v>
      </c>
    </row>
    <row r="95" spans="1:21" ht="25" customHeight="1" x14ac:dyDescent="0.25">
      <c r="A95" s="145"/>
      <c r="B95" s="142"/>
      <c r="C95" s="1">
        <v>16</v>
      </c>
      <c r="D95" s="1" t="s">
        <v>50</v>
      </c>
      <c r="E95" s="5" t="s">
        <v>168</v>
      </c>
      <c r="F95" s="5">
        <v>109097256.9404</v>
      </c>
      <c r="G95" s="5">
        <v>0</v>
      </c>
      <c r="H95" s="5">
        <v>14919224.8159</v>
      </c>
      <c r="I95" s="5">
        <v>44649276.185800001</v>
      </c>
      <c r="J95" s="6">
        <f t="shared" si="4"/>
        <v>168665757.94209999</v>
      </c>
      <c r="K95" s="11"/>
      <c r="L95" s="150"/>
      <c r="M95" s="142"/>
      <c r="N95" s="12">
        <v>11</v>
      </c>
      <c r="O95" s="1" t="s">
        <v>68</v>
      </c>
      <c r="P95" s="5" t="s">
        <v>68</v>
      </c>
      <c r="Q95" s="5">
        <v>102148609.9163</v>
      </c>
      <c r="R95" s="5">
        <f t="shared" si="6"/>
        <v>-17480389.989999998</v>
      </c>
      <c r="S95" s="5">
        <v>13968986.193700001</v>
      </c>
      <c r="T95" s="5">
        <v>35576182.622500002</v>
      </c>
      <c r="U95" s="6">
        <f t="shared" si="7"/>
        <v>134213388.74250001</v>
      </c>
    </row>
    <row r="96" spans="1:21" ht="25" customHeight="1" x14ac:dyDescent="0.25">
      <c r="A96" s="145"/>
      <c r="B96" s="142"/>
      <c r="C96" s="1">
        <v>17</v>
      </c>
      <c r="D96" s="1" t="s">
        <v>50</v>
      </c>
      <c r="E96" s="5" t="s">
        <v>169</v>
      </c>
      <c r="F96" s="5">
        <v>91393366.9692</v>
      </c>
      <c r="G96" s="5">
        <v>0</v>
      </c>
      <c r="H96" s="5">
        <v>12498189.475500001</v>
      </c>
      <c r="I96" s="5">
        <v>36515951.318599999</v>
      </c>
      <c r="J96" s="6">
        <f t="shared" si="4"/>
        <v>140407507.7633</v>
      </c>
      <c r="K96" s="11"/>
      <c r="L96" s="150"/>
      <c r="M96" s="142"/>
      <c r="N96" s="12">
        <v>12</v>
      </c>
      <c r="O96" s="1" t="s">
        <v>68</v>
      </c>
      <c r="P96" s="5" t="s">
        <v>548</v>
      </c>
      <c r="Q96" s="5">
        <v>130413873.93099999</v>
      </c>
      <c r="R96" s="5">
        <f t="shared" si="6"/>
        <v>-17480389.989999998</v>
      </c>
      <c r="S96" s="5">
        <v>17834306.368900001</v>
      </c>
      <c r="T96" s="5">
        <v>42234824.779700004</v>
      </c>
      <c r="U96" s="6">
        <f t="shared" si="7"/>
        <v>173002615.0896</v>
      </c>
    </row>
    <row r="97" spans="1:21" ht="25" customHeight="1" x14ac:dyDescent="0.25">
      <c r="A97" s="145"/>
      <c r="B97" s="142"/>
      <c r="C97" s="1">
        <v>18</v>
      </c>
      <c r="D97" s="1" t="s">
        <v>50</v>
      </c>
      <c r="E97" s="5" t="s">
        <v>170</v>
      </c>
      <c r="F97" s="5">
        <v>94700173.612800002</v>
      </c>
      <c r="G97" s="5">
        <v>0</v>
      </c>
      <c r="H97" s="5">
        <v>12950400.586200001</v>
      </c>
      <c r="I97" s="5">
        <v>37499296.867200002</v>
      </c>
      <c r="J97" s="6">
        <f t="shared" si="4"/>
        <v>145149871.06620002</v>
      </c>
      <c r="K97" s="11"/>
      <c r="L97" s="150"/>
      <c r="M97" s="142"/>
      <c r="N97" s="12">
        <v>13</v>
      </c>
      <c r="O97" s="1" t="s">
        <v>68</v>
      </c>
      <c r="P97" s="5" t="s">
        <v>549</v>
      </c>
      <c r="Q97" s="5">
        <v>86080940.0933</v>
      </c>
      <c r="R97" s="5">
        <f t="shared" si="6"/>
        <v>-17480389.989999998</v>
      </c>
      <c r="S97" s="5">
        <v>11771706.5821</v>
      </c>
      <c r="T97" s="5">
        <v>29546646.687600002</v>
      </c>
      <c r="U97" s="6">
        <f t="shared" si="7"/>
        <v>109918903.37300001</v>
      </c>
    </row>
    <row r="98" spans="1:21" ht="25" customHeight="1" x14ac:dyDescent="0.25">
      <c r="A98" s="145"/>
      <c r="B98" s="142"/>
      <c r="C98" s="1">
        <v>19</v>
      </c>
      <c r="D98" s="1" t="s">
        <v>50</v>
      </c>
      <c r="E98" s="5" t="s">
        <v>171</v>
      </c>
      <c r="F98" s="5">
        <v>102268146.66429999</v>
      </c>
      <c r="G98" s="5">
        <v>0</v>
      </c>
      <c r="H98" s="5">
        <v>13985333.035700001</v>
      </c>
      <c r="I98" s="5">
        <v>40498249.080700003</v>
      </c>
      <c r="J98" s="6">
        <f t="shared" si="4"/>
        <v>156751728.7807</v>
      </c>
      <c r="K98" s="11"/>
      <c r="L98" s="150"/>
      <c r="M98" s="142"/>
      <c r="N98" s="12">
        <v>14</v>
      </c>
      <c r="O98" s="1" t="s">
        <v>68</v>
      </c>
      <c r="P98" s="5" t="s">
        <v>550</v>
      </c>
      <c r="Q98" s="5">
        <v>125148761.77770001</v>
      </c>
      <c r="R98" s="5">
        <f t="shared" si="6"/>
        <v>-17480389.989999998</v>
      </c>
      <c r="S98" s="5">
        <v>17114293.8398</v>
      </c>
      <c r="T98" s="5">
        <v>41975396.0735</v>
      </c>
      <c r="U98" s="6">
        <f t="shared" si="7"/>
        <v>166758061.70100001</v>
      </c>
    </row>
    <row r="99" spans="1:21" ht="25" customHeight="1" x14ac:dyDescent="0.25">
      <c r="A99" s="145"/>
      <c r="B99" s="142"/>
      <c r="C99" s="1">
        <v>20</v>
      </c>
      <c r="D99" s="1" t="s">
        <v>50</v>
      </c>
      <c r="E99" s="5" t="s">
        <v>172</v>
      </c>
      <c r="F99" s="5">
        <v>103492778.5968</v>
      </c>
      <c r="G99" s="5">
        <v>0</v>
      </c>
      <c r="H99" s="5">
        <v>14152803.415999999</v>
      </c>
      <c r="I99" s="5">
        <v>41739429.174599998</v>
      </c>
      <c r="J99" s="6">
        <f t="shared" si="4"/>
        <v>159385011.18739998</v>
      </c>
      <c r="K99" s="11"/>
      <c r="L99" s="150"/>
      <c r="M99" s="142"/>
      <c r="N99" s="12">
        <v>15</v>
      </c>
      <c r="O99" s="1" t="s">
        <v>68</v>
      </c>
      <c r="P99" s="5" t="s">
        <v>551</v>
      </c>
      <c r="Q99" s="5">
        <v>83569383.506899998</v>
      </c>
      <c r="R99" s="5">
        <f t="shared" si="6"/>
        <v>-17480389.989999998</v>
      </c>
      <c r="S99" s="5">
        <v>11428247.1918</v>
      </c>
      <c r="T99" s="5">
        <v>29176214.042800002</v>
      </c>
      <c r="U99" s="6">
        <f t="shared" si="7"/>
        <v>106693454.75150001</v>
      </c>
    </row>
    <row r="100" spans="1:21" ht="25" customHeight="1" x14ac:dyDescent="0.25">
      <c r="A100" s="145"/>
      <c r="B100" s="143"/>
      <c r="C100" s="1">
        <v>21</v>
      </c>
      <c r="D100" s="1" t="s">
        <v>50</v>
      </c>
      <c r="E100" s="5" t="s">
        <v>173</v>
      </c>
      <c r="F100" s="5">
        <v>99368307.808799997</v>
      </c>
      <c r="G100" s="5">
        <v>0</v>
      </c>
      <c r="H100" s="5">
        <v>13588775.422499999</v>
      </c>
      <c r="I100" s="5">
        <v>40131088.660899997</v>
      </c>
      <c r="J100" s="6">
        <f t="shared" si="4"/>
        <v>153088171.89219999</v>
      </c>
      <c r="K100" s="11"/>
      <c r="L100" s="150"/>
      <c r="M100" s="142"/>
      <c r="N100" s="12">
        <v>16</v>
      </c>
      <c r="O100" s="1" t="s">
        <v>68</v>
      </c>
      <c r="P100" s="5" t="s">
        <v>552</v>
      </c>
      <c r="Q100" s="5">
        <v>121156560.428</v>
      </c>
      <c r="R100" s="5">
        <f t="shared" si="6"/>
        <v>-17480389.989999998</v>
      </c>
      <c r="S100" s="5">
        <v>16568353.903999999</v>
      </c>
      <c r="T100" s="5">
        <v>42632358.159299999</v>
      </c>
      <c r="U100" s="6">
        <f t="shared" si="7"/>
        <v>162876882.50130001</v>
      </c>
    </row>
    <row r="101" spans="1:21" ht="25" customHeight="1" x14ac:dyDescent="0.3">
      <c r="A101" s="1"/>
      <c r="B101" s="131" t="s">
        <v>837</v>
      </c>
      <c r="C101" s="132"/>
      <c r="D101" s="133"/>
      <c r="E101" s="14"/>
      <c r="F101" s="14">
        <f>SUM(F80:F100)</f>
        <v>2241551240.4110999</v>
      </c>
      <c r="G101" s="14">
        <f>SUM(G80:G100)</f>
        <v>0</v>
      </c>
      <c r="H101" s="14">
        <f>SUM(H80:H100)</f>
        <v>306535726.28619999</v>
      </c>
      <c r="I101" s="14">
        <f>SUM(I80:I100)</f>
        <v>897577145.01839995</v>
      </c>
      <c r="J101" s="14">
        <f>SUM(J80:J100)</f>
        <v>3445664111.7156992</v>
      </c>
      <c r="K101" s="11"/>
      <c r="L101" s="150"/>
      <c r="M101" s="142"/>
      <c r="N101" s="12">
        <v>17</v>
      </c>
      <c r="O101" s="1" t="s">
        <v>68</v>
      </c>
      <c r="P101" s="5" t="s">
        <v>553</v>
      </c>
      <c r="Q101" s="5">
        <v>151525907.9366</v>
      </c>
      <c r="R101" s="5">
        <f t="shared" si="6"/>
        <v>-17480389.989999998</v>
      </c>
      <c r="S101" s="5">
        <v>20721410.8708</v>
      </c>
      <c r="T101" s="5">
        <v>52722641.351999998</v>
      </c>
      <c r="U101" s="6">
        <f t="shared" si="7"/>
        <v>207489570.16940001</v>
      </c>
    </row>
    <row r="102" spans="1:21" ht="25" customHeight="1" x14ac:dyDescent="0.25">
      <c r="A102" s="145">
        <v>5</v>
      </c>
      <c r="B102" s="141" t="s">
        <v>51</v>
      </c>
      <c r="C102" s="1">
        <v>1</v>
      </c>
      <c r="D102" s="1" t="s">
        <v>51</v>
      </c>
      <c r="E102" s="5" t="s">
        <v>174</v>
      </c>
      <c r="F102" s="5">
        <v>167545709.67559999</v>
      </c>
      <c r="G102" s="5">
        <v>0</v>
      </c>
      <c r="H102" s="5">
        <v>22912144.445099998</v>
      </c>
      <c r="I102" s="5">
        <v>53749417.985299997</v>
      </c>
      <c r="J102" s="6">
        <f t="shared" si="4"/>
        <v>244207272.10600001</v>
      </c>
      <c r="K102" s="11"/>
      <c r="L102" s="150"/>
      <c r="M102" s="142"/>
      <c r="N102" s="12">
        <v>18</v>
      </c>
      <c r="O102" s="1" t="s">
        <v>68</v>
      </c>
      <c r="P102" s="5" t="s">
        <v>554</v>
      </c>
      <c r="Q102" s="5">
        <v>114459111.2457</v>
      </c>
      <c r="R102" s="5">
        <f t="shared" si="6"/>
        <v>-17480389.989999998</v>
      </c>
      <c r="S102" s="5">
        <v>15652466.989499999</v>
      </c>
      <c r="T102" s="5">
        <v>39289067.197300002</v>
      </c>
      <c r="U102" s="6">
        <f t="shared" si="7"/>
        <v>151920255.4425</v>
      </c>
    </row>
    <row r="103" spans="1:21" ht="25" customHeight="1" x14ac:dyDescent="0.25">
      <c r="A103" s="145"/>
      <c r="B103" s="142"/>
      <c r="C103" s="1">
        <v>2</v>
      </c>
      <c r="D103" s="1" t="s">
        <v>51</v>
      </c>
      <c r="E103" s="5" t="s">
        <v>51</v>
      </c>
      <c r="F103" s="5">
        <v>202329090.57789999</v>
      </c>
      <c r="G103" s="5">
        <v>0</v>
      </c>
      <c r="H103" s="5">
        <v>27668827.5561</v>
      </c>
      <c r="I103" s="5">
        <v>67541930.0458</v>
      </c>
      <c r="J103" s="6">
        <f t="shared" si="4"/>
        <v>297539848.17980003</v>
      </c>
      <c r="K103" s="11"/>
      <c r="L103" s="150"/>
      <c r="M103" s="142"/>
      <c r="N103" s="12">
        <v>19</v>
      </c>
      <c r="O103" s="1" t="s">
        <v>68</v>
      </c>
      <c r="P103" s="5" t="s">
        <v>555</v>
      </c>
      <c r="Q103" s="5">
        <v>108375145.23469999</v>
      </c>
      <c r="R103" s="5">
        <f t="shared" si="6"/>
        <v>-17480389.989999998</v>
      </c>
      <c r="S103" s="5">
        <v>14820474.882300001</v>
      </c>
      <c r="T103" s="5">
        <v>34947076.400399998</v>
      </c>
      <c r="U103" s="6">
        <f t="shared" si="7"/>
        <v>140662306.52740002</v>
      </c>
    </row>
    <row r="104" spans="1:21" ht="25" customHeight="1" x14ac:dyDescent="0.25">
      <c r="A104" s="145"/>
      <c r="B104" s="142"/>
      <c r="C104" s="1">
        <v>3</v>
      </c>
      <c r="D104" s="1" t="s">
        <v>51</v>
      </c>
      <c r="E104" s="5" t="s">
        <v>175</v>
      </c>
      <c r="F104" s="5">
        <v>88487912.844099998</v>
      </c>
      <c r="G104" s="5">
        <v>0</v>
      </c>
      <c r="H104" s="5">
        <v>12100863.9652</v>
      </c>
      <c r="I104" s="5">
        <v>33175597.283599999</v>
      </c>
      <c r="J104" s="6">
        <f t="shared" si="4"/>
        <v>133764374.09290001</v>
      </c>
      <c r="K104" s="11"/>
      <c r="L104" s="150"/>
      <c r="M104" s="142"/>
      <c r="N104" s="12">
        <v>20</v>
      </c>
      <c r="O104" s="1" t="s">
        <v>68</v>
      </c>
      <c r="P104" s="5" t="s">
        <v>556</v>
      </c>
      <c r="Q104" s="5">
        <v>116204357.28309999</v>
      </c>
      <c r="R104" s="5">
        <f t="shared" si="6"/>
        <v>-17480389.989999998</v>
      </c>
      <c r="S104" s="5">
        <v>15891132.183499999</v>
      </c>
      <c r="T104" s="5">
        <v>38355308.442199998</v>
      </c>
      <c r="U104" s="6">
        <f t="shared" si="7"/>
        <v>152970407.9188</v>
      </c>
    </row>
    <row r="105" spans="1:21" ht="25" customHeight="1" x14ac:dyDescent="0.25">
      <c r="A105" s="145"/>
      <c r="B105" s="142"/>
      <c r="C105" s="1">
        <v>4</v>
      </c>
      <c r="D105" s="1" t="s">
        <v>51</v>
      </c>
      <c r="E105" s="5" t="s">
        <v>176</v>
      </c>
      <c r="F105" s="5">
        <v>104578255.26010001</v>
      </c>
      <c r="G105" s="5">
        <v>0</v>
      </c>
      <c r="H105" s="5">
        <v>14301244.0902</v>
      </c>
      <c r="I105" s="5">
        <v>38772528.299800001</v>
      </c>
      <c r="J105" s="6">
        <f t="shared" si="4"/>
        <v>157652027.65010002</v>
      </c>
      <c r="K105" s="11"/>
      <c r="L105" s="151"/>
      <c r="M105" s="143"/>
      <c r="N105" s="12">
        <v>21</v>
      </c>
      <c r="O105" s="1" t="s">
        <v>68</v>
      </c>
      <c r="P105" s="5" t="s">
        <v>557</v>
      </c>
      <c r="Q105" s="5">
        <v>113701950.3021</v>
      </c>
      <c r="R105" s="5">
        <f>-17480389.99</f>
        <v>-17480389.989999998</v>
      </c>
      <c r="S105" s="5">
        <v>15548924.0164</v>
      </c>
      <c r="T105" s="5">
        <v>37610835.314800002</v>
      </c>
      <c r="U105" s="6">
        <f t="shared" si="7"/>
        <v>149381319.6433</v>
      </c>
    </row>
    <row r="106" spans="1:21" ht="25" customHeight="1" x14ac:dyDescent="0.3">
      <c r="A106" s="145"/>
      <c r="B106" s="142"/>
      <c r="C106" s="1">
        <v>5</v>
      </c>
      <c r="D106" s="1" t="s">
        <v>51</v>
      </c>
      <c r="E106" s="5" t="s">
        <v>177</v>
      </c>
      <c r="F106" s="5">
        <v>132661823.6357</v>
      </c>
      <c r="G106" s="5">
        <v>0</v>
      </c>
      <c r="H106" s="5">
        <v>18141717.0955</v>
      </c>
      <c r="I106" s="5">
        <v>47219483.342799999</v>
      </c>
      <c r="J106" s="6">
        <f t="shared" si="4"/>
        <v>198023024.074</v>
      </c>
      <c r="K106" s="11"/>
      <c r="L106" s="18"/>
      <c r="M106" s="131" t="s">
        <v>855</v>
      </c>
      <c r="N106" s="132"/>
      <c r="O106" s="133"/>
      <c r="P106" s="14"/>
      <c r="Q106" s="14">
        <f>SUM(Q85:Q105)</f>
        <v>2416851898.4786005</v>
      </c>
      <c r="R106" s="14">
        <f>SUM(R85:R105)</f>
        <v>-367088189.79000008</v>
      </c>
      <c r="S106" s="14">
        <f>SUM(S85:S105)</f>
        <v>330508372.35820001</v>
      </c>
      <c r="T106" s="14">
        <f>SUM(T85:T105)</f>
        <v>817963390.26499987</v>
      </c>
      <c r="U106" s="14">
        <f>SUM(U85:U105)</f>
        <v>3198235471.3118005</v>
      </c>
    </row>
    <row r="107" spans="1:21" ht="25" customHeight="1" x14ac:dyDescent="0.25">
      <c r="A107" s="145"/>
      <c r="B107" s="142"/>
      <c r="C107" s="1">
        <v>6</v>
      </c>
      <c r="D107" s="1" t="s">
        <v>51</v>
      </c>
      <c r="E107" s="5" t="s">
        <v>178</v>
      </c>
      <c r="F107" s="5">
        <v>87846638.125499994</v>
      </c>
      <c r="G107" s="5">
        <v>0</v>
      </c>
      <c r="H107" s="5">
        <v>12013168.619200001</v>
      </c>
      <c r="I107" s="5">
        <v>33656194.835000001</v>
      </c>
      <c r="J107" s="6">
        <f t="shared" si="4"/>
        <v>133516001.57969999</v>
      </c>
      <c r="K107" s="11"/>
      <c r="L107" s="149">
        <v>23</v>
      </c>
      <c r="M107" s="141">
        <v>23</v>
      </c>
      <c r="N107" s="12">
        <v>1</v>
      </c>
      <c r="O107" s="1" t="s">
        <v>69</v>
      </c>
      <c r="P107" s="5" t="s">
        <v>558</v>
      </c>
      <c r="Q107" s="5">
        <v>98198974.241099998</v>
      </c>
      <c r="R107" s="5">
        <v>0</v>
      </c>
      <c r="S107" s="5">
        <v>13428867.1822</v>
      </c>
      <c r="T107" s="5">
        <v>36812536.325499997</v>
      </c>
      <c r="U107" s="6">
        <f>Q107+R107+S107+T107</f>
        <v>148440377.74879998</v>
      </c>
    </row>
    <row r="108" spans="1:21" ht="25" customHeight="1" x14ac:dyDescent="0.25">
      <c r="A108" s="145"/>
      <c r="B108" s="142"/>
      <c r="C108" s="1">
        <v>7</v>
      </c>
      <c r="D108" s="1" t="s">
        <v>51</v>
      </c>
      <c r="E108" s="5" t="s">
        <v>179</v>
      </c>
      <c r="F108" s="5">
        <v>140148059.71900001</v>
      </c>
      <c r="G108" s="5">
        <v>0</v>
      </c>
      <c r="H108" s="5">
        <v>19165471.883499999</v>
      </c>
      <c r="I108" s="5">
        <v>50138559.7064</v>
      </c>
      <c r="J108" s="6">
        <f t="shared" si="4"/>
        <v>209452091.30890003</v>
      </c>
      <c r="K108" s="11"/>
      <c r="L108" s="150"/>
      <c r="M108" s="142"/>
      <c r="N108" s="12">
        <v>2</v>
      </c>
      <c r="O108" s="1" t="s">
        <v>69</v>
      </c>
      <c r="P108" s="5" t="s">
        <v>559</v>
      </c>
      <c r="Q108" s="5">
        <v>161482520.40270001</v>
      </c>
      <c r="R108" s="5">
        <v>0</v>
      </c>
      <c r="S108" s="5">
        <v>22082993.5902</v>
      </c>
      <c r="T108" s="5">
        <v>43778515.918200001</v>
      </c>
      <c r="U108" s="6">
        <f t="shared" ref="U108:U122" si="8">Q108+R108+S108+T108</f>
        <v>227344029.91110003</v>
      </c>
    </row>
    <row r="109" spans="1:21" ht="25" customHeight="1" x14ac:dyDescent="0.25">
      <c r="A109" s="145"/>
      <c r="B109" s="142"/>
      <c r="C109" s="1">
        <v>8</v>
      </c>
      <c r="D109" s="1" t="s">
        <v>51</v>
      </c>
      <c r="E109" s="5" t="s">
        <v>180</v>
      </c>
      <c r="F109" s="5">
        <v>141475381.79190001</v>
      </c>
      <c r="G109" s="5">
        <v>0</v>
      </c>
      <c r="H109" s="5">
        <v>19346985.305199999</v>
      </c>
      <c r="I109" s="5">
        <v>47124756.625699997</v>
      </c>
      <c r="J109" s="6">
        <f t="shared" si="4"/>
        <v>207947123.72280002</v>
      </c>
      <c r="K109" s="11"/>
      <c r="L109" s="150"/>
      <c r="M109" s="142"/>
      <c r="N109" s="12">
        <v>3</v>
      </c>
      <c r="O109" s="1" t="s">
        <v>69</v>
      </c>
      <c r="P109" s="5" t="s">
        <v>560</v>
      </c>
      <c r="Q109" s="5">
        <v>123766215.49250001</v>
      </c>
      <c r="R109" s="5">
        <v>0</v>
      </c>
      <c r="S109" s="5">
        <v>16925228.418499999</v>
      </c>
      <c r="T109" s="5">
        <v>43108129.319799997</v>
      </c>
      <c r="U109" s="6">
        <f t="shared" si="8"/>
        <v>183799573.2308</v>
      </c>
    </row>
    <row r="110" spans="1:21" ht="25" customHeight="1" x14ac:dyDescent="0.25">
      <c r="A110" s="145"/>
      <c r="B110" s="142"/>
      <c r="C110" s="1">
        <v>9</v>
      </c>
      <c r="D110" s="1" t="s">
        <v>51</v>
      </c>
      <c r="E110" s="5" t="s">
        <v>181</v>
      </c>
      <c r="F110" s="5">
        <v>99512272.022100002</v>
      </c>
      <c r="G110" s="5">
        <v>0</v>
      </c>
      <c r="H110" s="5">
        <v>13608462.759500001</v>
      </c>
      <c r="I110" s="5">
        <v>39279890.973200001</v>
      </c>
      <c r="J110" s="6">
        <f t="shared" si="4"/>
        <v>152400625.75479999</v>
      </c>
      <c r="K110" s="11"/>
      <c r="L110" s="150"/>
      <c r="M110" s="142"/>
      <c r="N110" s="12">
        <v>4</v>
      </c>
      <c r="O110" s="1" t="s">
        <v>69</v>
      </c>
      <c r="P110" s="5" t="s">
        <v>59</v>
      </c>
      <c r="Q110" s="5">
        <v>75370871.890400007</v>
      </c>
      <c r="R110" s="5">
        <v>0</v>
      </c>
      <c r="S110" s="5">
        <v>10307087.582599999</v>
      </c>
      <c r="T110" s="5">
        <v>30806325.481199998</v>
      </c>
      <c r="U110" s="6">
        <f t="shared" si="8"/>
        <v>116484284.9542</v>
      </c>
    </row>
    <row r="111" spans="1:21" ht="25" customHeight="1" x14ac:dyDescent="0.25">
      <c r="A111" s="145"/>
      <c r="B111" s="142"/>
      <c r="C111" s="1">
        <v>10</v>
      </c>
      <c r="D111" s="1" t="s">
        <v>51</v>
      </c>
      <c r="E111" s="5" t="s">
        <v>182</v>
      </c>
      <c r="F111" s="5">
        <v>113970593.8266</v>
      </c>
      <c r="G111" s="5">
        <v>0</v>
      </c>
      <c r="H111" s="5">
        <v>15585661.449100001</v>
      </c>
      <c r="I111" s="5">
        <v>45407090.237400003</v>
      </c>
      <c r="J111" s="6">
        <f t="shared" si="4"/>
        <v>174963345.5131</v>
      </c>
      <c r="K111" s="11"/>
      <c r="L111" s="150"/>
      <c r="M111" s="142"/>
      <c r="N111" s="12">
        <v>5</v>
      </c>
      <c r="O111" s="1" t="s">
        <v>69</v>
      </c>
      <c r="P111" s="5" t="s">
        <v>561</v>
      </c>
      <c r="Q111" s="5">
        <v>130776328.2933</v>
      </c>
      <c r="R111" s="5">
        <v>0</v>
      </c>
      <c r="S111" s="5">
        <v>17883872.584199999</v>
      </c>
      <c r="T111" s="5">
        <v>43491818.6708</v>
      </c>
      <c r="U111" s="6">
        <f t="shared" si="8"/>
        <v>192152019.5483</v>
      </c>
    </row>
    <row r="112" spans="1:21" ht="25" customHeight="1" x14ac:dyDescent="0.25">
      <c r="A112" s="145"/>
      <c r="B112" s="142"/>
      <c r="C112" s="1">
        <v>11</v>
      </c>
      <c r="D112" s="1" t="s">
        <v>51</v>
      </c>
      <c r="E112" s="5" t="s">
        <v>183</v>
      </c>
      <c r="F112" s="5">
        <v>88186841.845699996</v>
      </c>
      <c r="G112" s="5">
        <v>0</v>
      </c>
      <c r="H112" s="5">
        <v>12059692.023399999</v>
      </c>
      <c r="I112" s="5">
        <v>36000450.349299997</v>
      </c>
      <c r="J112" s="6">
        <f t="shared" si="4"/>
        <v>136246984.2184</v>
      </c>
      <c r="K112" s="11"/>
      <c r="L112" s="150"/>
      <c r="M112" s="142"/>
      <c r="N112" s="12">
        <v>6</v>
      </c>
      <c r="O112" s="1" t="s">
        <v>69</v>
      </c>
      <c r="P112" s="5" t="s">
        <v>562</v>
      </c>
      <c r="Q112" s="5">
        <v>112400590.9323</v>
      </c>
      <c r="R112" s="5">
        <v>0</v>
      </c>
      <c r="S112" s="5">
        <v>15370961.0359</v>
      </c>
      <c r="T112" s="5">
        <v>43346498.321800001</v>
      </c>
      <c r="U112" s="6">
        <f t="shared" si="8"/>
        <v>171118050.28999999</v>
      </c>
    </row>
    <row r="113" spans="1:21" ht="25" customHeight="1" x14ac:dyDescent="0.25">
      <c r="A113" s="145"/>
      <c r="B113" s="142"/>
      <c r="C113" s="1">
        <v>12</v>
      </c>
      <c r="D113" s="1" t="s">
        <v>51</v>
      </c>
      <c r="E113" s="5" t="s">
        <v>184</v>
      </c>
      <c r="F113" s="5">
        <v>136566514.05849999</v>
      </c>
      <c r="G113" s="5">
        <v>0</v>
      </c>
      <c r="H113" s="5">
        <v>18675689.771699999</v>
      </c>
      <c r="I113" s="5">
        <v>50942520.205200002</v>
      </c>
      <c r="J113" s="6">
        <f t="shared" si="4"/>
        <v>206184724.03539997</v>
      </c>
      <c r="K113" s="11"/>
      <c r="L113" s="150"/>
      <c r="M113" s="142"/>
      <c r="N113" s="12">
        <v>7</v>
      </c>
      <c r="O113" s="1" t="s">
        <v>69</v>
      </c>
      <c r="P113" s="5" t="s">
        <v>563</v>
      </c>
      <c r="Q113" s="5">
        <v>113611956.6859</v>
      </c>
      <c r="R113" s="5">
        <v>0</v>
      </c>
      <c r="S113" s="5">
        <v>15536617.245100001</v>
      </c>
      <c r="T113" s="5">
        <v>43714078.257600002</v>
      </c>
      <c r="U113" s="6">
        <f t="shared" si="8"/>
        <v>172862652.1886</v>
      </c>
    </row>
    <row r="114" spans="1:21" ht="25" customHeight="1" x14ac:dyDescent="0.25">
      <c r="A114" s="145"/>
      <c r="B114" s="142"/>
      <c r="C114" s="1">
        <v>13</v>
      </c>
      <c r="D114" s="1" t="s">
        <v>51</v>
      </c>
      <c r="E114" s="5" t="s">
        <v>185</v>
      </c>
      <c r="F114" s="5">
        <v>112319440.3716</v>
      </c>
      <c r="G114" s="5">
        <v>0</v>
      </c>
      <c r="H114" s="5">
        <v>15359863.5666</v>
      </c>
      <c r="I114" s="5">
        <v>38495312.114399999</v>
      </c>
      <c r="J114" s="6">
        <f t="shared" si="4"/>
        <v>166174616.0526</v>
      </c>
      <c r="K114" s="11"/>
      <c r="L114" s="150"/>
      <c r="M114" s="142"/>
      <c r="N114" s="12">
        <v>8</v>
      </c>
      <c r="O114" s="1" t="s">
        <v>69</v>
      </c>
      <c r="P114" s="5" t="s">
        <v>564</v>
      </c>
      <c r="Q114" s="5">
        <v>133973423.01800001</v>
      </c>
      <c r="R114" s="5">
        <v>0</v>
      </c>
      <c r="S114" s="5">
        <v>18321080.414099999</v>
      </c>
      <c r="T114" s="5">
        <v>56800880.471000001</v>
      </c>
      <c r="U114" s="6">
        <f t="shared" si="8"/>
        <v>209095383.90310001</v>
      </c>
    </row>
    <row r="115" spans="1:21" ht="25" customHeight="1" x14ac:dyDescent="0.25">
      <c r="A115" s="145"/>
      <c r="B115" s="142"/>
      <c r="C115" s="1">
        <v>14</v>
      </c>
      <c r="D115" s="1" t="s">
        <v>51</v>
      </c>
      <c r="E115" s="5" t="s">
        <v>186</v>
      </c>
      <c r="F115" s="5">
        <v>131153789.13609999</v>
      </c>
      <c r="G115" s="5">
        <v>0</v>
      </c>
      <c r="H115" s="5">
        <v>17935490.9597</v>
      </c>
      <c r="I115" s="5">
        <v>48217092.435999997</v>
      </c>
      <c r="J115" s="6">
        <f t="shared" si="4"/>
        <v>197306372.53179997</v>
      </c>
      <c r="K115" s="11"/>
      <c r="L115" s="150"/>
      <c r="M115" s="142"/>
      <c r="N115" s="12">
        <v>9</v>
      </c>
      <c r="O115" s="1" t="s">
        <v>69</v>
      </c>
      <c r="P115" s="5" t="s">
        <v>565</v>
      </c>
      <c r="Q115" s="5">
        <v>96854001.398200005</v>
      </c>
      <c r="R115" s="5">
        <v>0</v>
      </c>
      <c r="S115" s="5">
        <v>13244939.989399999</v>
      </c>
      <c r="T115" s="5">
        <v>38673089.869900003</v>
      </c>
      <c r="U115" s="6">
        <f t="shared" si="8"/>
        <v>148772031.25749999</v>
      </c>
    </row>
    <row r="116" spans="1:21" ht="25" customHeight="1" x14ac:dyDescent="0.25">
      <c r="A116" s="145"/>
      <c r="B116" s="142"/>
      <c r="C116" s="1">
        <v>15</v>
      </c>
      <c r="D116" s="1" t="s">
        <v>51</v>
      </c>
      <c r="E116" s="5" t="s">
        <v>187</v>
      </c>
      <c r="F116" s="5">
        <v>168070679.9077</v>
      </c>
      <c r="G116" s="5">
        <v>0</v>
      </c>
      <c r="H116" s="5">
        <v>22983934.9661</v>
      </c>
      <c r="I116" s="5">
        <v>58596338.262599997</v>
      </c>
      <c r="J116" s="6">
        <f t="shared" si="4"/>
        <v>249650953.13640001</v>
      </c>
      <c r="K116" s="11"/>
      <c r="L116" s="150"/>
      <c r="M116" s="142"/>
      <c r="N116" s="12">
        <v>10</v>
      </c>
      <c r="O116" s="1" t="s">
        <v>69</v>
      </c>
      <c r="P116" s="5" t="s">
        <v>566</v>
      </c>
      <c r="Q116" s="5">
        <v>128799074.2121</v>
      </c>
      <c r="R116" s="5">
        <v>0</v>
      </c>
      <c r="S116" s="5">
        <v>17613479.918200001</v>
      </c>
      <c r="T116" s="5">
        <v>36621992.149700001</v>
      </c>
      <c r="U116" s="6">
        <f t="shared" si="8"/>
        <v>183034546.27999997</v>
      </c>
    </row>
    <row r="117" spans="1:21" ht="25" customHeight="1" x14ac:dyDescent="0.25">
      <c r="A117" s="145"/>
      <c r="B117" s="142"/>
      <c r="C117" s="1">
        <v>16</v>
      </c>
      <c r="D117" s="1" t="s">
        <v>51</v>
      </c>
      <c r="E117" s="5" t="s">
        <v>188</v>
      </c>
      <c r="F117" s="5">
        <v>125999251.05940001</v>
      </c>
      <c r="G117" s="5">
        <v>0</v>
      </c>
      <c r="H117" s="5">
        <v>17230599.6127</v>
      </c>
      <c r="I117" s="5">
        <v>45744213.3103</v>
      </c>
      <c r="J117" s="6">
        <f t="shared" si="4"/>
        <v>188974063.9824</v>
      </c>
      <c r="K117" s="11"/>
      <c r="L117" s="150"/>
      <c r="M117" s="142"/>
      <c r="N117" s="12">
        <v>11</v>
      </c>
      <c r="O117" s="1" t="s">
        <v>69</v>
      </c>
      <c r="P117" s="5" t="s">
        <v>567</v>
      </c>
      <c r="Q117" s="5">
        <v>102102806.882</v>
      </c>
      <c r="R117" s="5">
        <v>0</v>
      </c>
      <c r="S117" s="5">
        <v>13962722.555299999</v>
      </c>
      <c r="T117" s="5">
        <v>35332232.1008</v>
      </c>
      <c r="U117" s="6">
        <f t="shared" si="8"/>
        <v>151397761.5381</v>
      </c>
    </row>
    <row r="118" spans="1:21" ht="25" customHeight="1" x14ac:dyDescent="0.25">
      <c r="A118" s="145"/>
      <c r="B118" s="142"/>
      <c r="C118" s="1">
        <v>17</v>
      </c>
      <c r="D118" s="1" t="s">
        <v>51</v>
      </c>
      <c r="E118" s="5" t="s">
        <v>189</v>
      </c>
      <c r="F118" s="5">
        <v>123929924.6207</v>
      </c>
      <c r="G118" s="5">
        <v>0</v>
      </c>
      <c r="H118" s="5">
        <v>16947615.904199999</v>
      </c>
      <c r="I118" s="5">
        <v>44567386.973800004</v>
      </c>
      <c r="J118" s="6">
        <f t="shared" si="4"/>
        <v>185444927.49869999</v>
      </c>
      <c r="K118" s="11"/>
      <c r="L118" s="150"/>
      <c r="M118" s="142"/>
      <c r="N118" s="12">
        <v>12</v>
      </c>
      <c r="O118" s="1" t="s">
        <v>69</v>
      </c>
      <c r="P118" s="5" t="s">
        <v>568</v>
      </c>
      <c r="Q118" s="5">
        <v>90691064.812399998</v>
      </c>
      <c r="R118" s="5">
        <v>0</v>
      </c>
      <c r="S118" s="5">
        <v>12402148.5294</v>
      </c>
      <c r="T118" s="5">
        <v>33728170.6505</v>
      </c>
      <c r="U118" s="6">
        <f t="shared" si="8"/>
        <v>136821383.9923</v>
      </c>
    </row>
    <row r="119" spans="1:21" ht="25" customHeight="1" x14ac:dyDescent="0.25">
      <c r="A119" s="145"/>
      <c r="B119" s="142"/>
      <c r="C119" s="1">
        <v>18</v>
      </c>
      <c r="D119" s="1" t="s">
        <v>51</v>
      </c>
      <c r="E119" s="5" t="s">
        <v>190</v>
      </c>
      <c r="F119" s="5">
        <v>174283857.37650001</v>
      </c>
      <c r="G119" s="5">
        <v>0</v>
      </c>
      <c r="H119" s="5">
        <v>23833596.9474</v>
      </c>
      <c r="I119" s="5">
        <v>55509707.201099999</v>
      </c>
      <c r="J119" s="6">
        <f t="shared" si="4"/>
        <v>253627161.52500001</v>
      </c>
      <c r="K119" s="11"/>
      <c r="L119" s="150"/>
      <c r="M119" s="142"/>
      <c r="N119" s="12">
        <v>13</v>
      </c>
      <c r="O119" s="1" t="s">
        <v>69</v>
      </c>
      <c r="P119" s="5" t="s">
        <v>569</v>
      </c>
      <c r="Q119" s="5">
        <v>75882740.587599993</v>
      </c>
      <c r="R119" s="5">
        <v>0</v>
      </c>
      <c r="S119" s="5">
        <v>10377086.447699999</v>
      </c>
      <c r="T119" s="5">
        <v>31038653.452500001</v>
      </c>
      <c r="U119" s="6">
        <f t="shared" si="8"/>
        <v>117298480.48779999</v>
      </c>
    </row>
    <row r="120" spans="1:21" ht="25" customHeight="1" x14ac:dyDescent="0.25">
      <c r="A120" s="145"/>
      <c r="B120" s="142"/>
      <c r="C120" s="1">
        <v>19</v>
      </c>
      <c r="D120" s="1" t="s">
        <v>51</v>
      </c>
      <c r="E120" s="5" t="s">
        <v>191</v>
      </c>
      <c r="F120" s="5">
        <v>96999073.185599998</v>
      </c>
      <c r="G120" s="5">
        <v>0</v>
      </c>
      <c r="H120" s="5">
        <v>13264778.788899999</v>
      </c>
      <c r="I120" s="5">
        <v>35735064.515699998</v>
      </c>
      <c r="J120" s="6">
        <f t="shared" si="4"/>
        <v>145998916.49019998</v>
      </c>
      <c r="K120" s="11"/>
      <c r="L120" s="150"/>
      <c r="M120" s="142"/>
      <c r="N120" s="12">
        <v>14</v>
      </c>
      <c r="O120" s="1" t="s">
        <v>69</v>
      </c>
      <c r="P120" s="5" t="s">
        <v>570</v>
      </c>
      <c r="Q120" s="5">
        <v>75560961.253299996</v>
      </c>
      <c r="R120" s="5">
        <v>0</v>
      </c>
      <c r="S120" s="5">
        <v>10333082.6077</v>
      </c>
      <c r="T120" s="5">
        <v>31216444.341400001</v>
      </c>
      <c r="U120" s="6">
        <f t="shared" si="8"/>
        <v>117110488.2024</v>
      </c>
    </row>
    <row r="121" spans="1:21" ht="25" customHeight="1" x14ac:dyDescent="0.25">
      <c r="A121" s="145"/>
      <c r="B121" s="143"/>
      <c r="C121" s="1">
        <v>20</v>
      </c>
      <c r="D121" s="1" t="s">
        <v>51</v>
      </c>
      <c r="E121" s="5" t="s">
        <v>192</v>
      </c>
      <c r="F121" s="5">
        <v>108539123.8662</v>
      </c>
      <c r="G121" s="5">
        <v>0</v>
      </c>
      <c r="H121" s="5">
        <v>14842899.223099999</v>
      </c>
      <c r="I121" s="5">
        <v>42173544.666000001</v>
      </c>
      <c r="J121" s="6">
        <f t="shared" si="4"/>
        <v>165555567.75530002</v>
      </c>
      <c r="K121" s="11"/>
      <c r="L121" s="150"/>
      <c r="M121" s="142"/>
      <c r="N121" s="12">
        <v>15</v>
      </c>
      <c r="O121" s="1" t="s">
        <v>69</v>
      </c>
      <c r="P121" s="5" t="s">
        <v>571</v>
      </c>
      <c r="Q121" s="5">
        <v>86278047.690500006</v>
      </c>
      <c r="R121" s="5">
        <v>0</v>
      </c>
      <c r="S121" s="5">
        <v>11798661.3621</v>
      </c>
      <c r="T121" s="5">
        <v>34112363.420699999</v>
      </c>
      <c r="U121" s="6">
        <f t="shared" si="8"/>
        <v>132189072.47330001</v>
      </c>
    </row>
    <row r="122" spans="1:21" ht="25" customHeight="1" x14ac:dyDescent="0.3">
      <c r="A122" s="1"/>
      <c r="B122" s="131" t="s">
        <v>838</v>
      </c>
      <c r="C122" s="132"/>
      <c r="D122" s="133"/>
      <c r="E122" s="14"/>
      <c r="F122" s="14">
        <f>SUM(F102:F121)</f>
        <v>2544604232.9065003</v>
      </c>
      <c r="G122" s="14">
        <f>SUM(G102:G121)</f>
        <v>0</v>
      </c>
      <c r="H122" s="14">
        <f>SUM(H102:H121)</f>
        <v>347978708.93239999</v>
      </c>
      <c r="I122" s="14">
        <f>SUM(I102:I121)</f>
        <v>912047079.36939991</v>
      </c>
      <c r="J122" s="14">
        <f>SUM(J102:J121)</f>
        <v>3804630021.2083001</v>
      </c>
      <c r="K122" s="11"/>
      <c r="L122" s="151"/>
      <c r="M122" s="143"/>
      <c r="N122" s="12">
        <v>16</v>
      </c>
      <c r="O122" s="1" t="s">
        <v>69</v>
      </c>
      <c r="P122" s="5" t="s">
        <v>572</v>
      </c>
      <c r="Q122" s="5">
        <v>104426293.34010001</v>
      </c>
      <c r="R122" s="5">
        <v>0</v>
      </c>
      <c r="S122" s="5">
        <v>14280463.054</v>
      </c>
      <c r="T122" s="5">
        <v>35627990.894199997</v>
      </c>
      <c r="U122" s="6">
        <f t="shared" si="8"/>
        <v>154334747.28830001</v>
      </c>
    </row>
    <row r="123" spans="1:21" ht="25" customHeight="1" x14ac:dyDescent="0.3">
      <c r="A123" s="145">
        <v>6</v>
      </c>
      <c r="B123" s="141" t="s">
        <v>52</v>
      </c>
      <c r="C123" s="1">
        <v>1</v>
      </c>
      <c r="D123" s="1" t="s">
        <v>52</v>
      </c>
      <c r="E123" s="5" t="s">
        <v>193</v>
      </c>
      <c r="F123" s="5">
        <v>123254234.7348</v>
      </c>
      <c r="G123" s="5">
        <v>0</v>
      </c>
      <c r="H123" s="5">
        <v>16855214.2289</v>
      </c>
      <c r="I123" s="5">
        <v>42966245.784299999</v>
      </c>
      <c r="J123" s="6">
        <f t="shared" si="4"/>
        <v>183075694.748</v>
      </c>
      <c r="K123" s="11"/>
      <c r="L123" s="18"/>
      <c r="M123" s="131" t="s">
        <v>856</v>
      </c>
      <c r="N123" s="132"/>
      <c r="O123" s="133"/>
      <c r="P123" s="14"/>
      <c r="Q123" s="14">
        <f>SUM(Q107:Q122)</f>
        <v>1710175871.1324</v>
      </c>
      <c r="R123" s="14">
        <f>SUM(R107:R122)</f>
        <v>0</v>
      </c>
      <c r="S123" s="14">
        <f>SUM(S107:S122)</f>
        <v>233869292.51659995</v>
      </c>
      <c r="T123" s="14">
        <f>SUM(T107:T122)</f>
        <v>618209719.64559984</v>
      </c>
      <c r="U123" s="14">
        <f>SUM(U107:U122)</f>
        <v>2562254883.2946</v>
      </c>
    </row>
    <row r="124" spans="1:21" ht="25" customHeight="1" x14ac:dyDescent="0.25">
      <c r="A124" s="145"/>
      <c r="B124" s="142"/>
      <c r="C124" s="1">
        <v>2</v>
      </c>
      <c r="D124" s="1" t="s">
        <v>52</v>
      </c>
      <c r="E124" s="5" t="s">
        <v>194</v>
      </c>
      <c r="F124" s="5">
        <v>141496500.5142</v>
      </c>
      <c r="G124" s="5">
        <v>0</v>
      </c>
      <c r="H124" s="5">
        <v>19349873.3244</v>
      </c>
      <c r="I124" s="5">
        <v>50115469.973999999</v>
      </c>
      <c r="J124" s="6">
        <f t="shared" si="4"/>
        <v>210961843.81260002</v>
      </c>
      <c r="K124" s="11"/>
      <c r="L124" s="149">
        <v>24</v>
      </c>
      <c r="M124" s="141">
        <v>24</v>
      </c>
      <c r="N124" s="12">
        <v>1</v>
      </c>
      <c r="O124" s="1" t="s">
        <v>70</v>
      </c>
      <c r="P124" s="5" t="s">
        <v>573</v>
      </c>
      <c r="Q124" s="5">
        <v>146542709.57010001</v>
      </c>
      <c r="R124" s="5">
        <v>0</v>
      </c>
      <c r="S124" s="5">
        <v>20039950.504000001</v>
      </c>
      <c r="T124" s="5">
        <v>331114552.43300003</v>
      </c>
      <c r="U124" s="6">
        <f>Q124+R124+S124+T124</f>
        <v>497697212.50710005</v>
      </c>
    </row>
    <row r="125" spans="1:21" ht="25" customHeight="1" x14ac:dyDescent="0.25">
      <c r="A125" s="145"/>
      <c r="B125" s="142"/>
      <c r="C125" s="1">
        <v>3</v>
      </c>
      <c r="D125" s="1" t="s">
        <v>52</v>
      </c>
      <c r="E125" s="5" t="s">
        <v>195</v>
      </c>
      <c r="F125" s="5">
        <v>94166071.389599994</v>
      </c>
      <c r="G125" s="5">
        <v>0</v>
      </c>
      <c r="H125" s="5">
        <v>12877361.250800001</v>
      </c>
      <c r="I125" s="5">
        <v>33925088.251900002</v>
      </c>
      <c r="J125" s="6">
        <f t="shared" si="4"/>
        <v>140968520.89230001</v>
      </c>
      <c r="K125" s="11"/>
      <c r="L125" s="150"/>
      <c r="M125" s="142"/>
      <c r="N125" s="12">
        <v>2</v>
      </c>
      <c r="O125" s="1" t="s">
        <v>70</v>
      </c>
      <c r="P125" s="5" t="s">
        <v>574</v>
      </c>
      <c r="Q125" s="5">
        <v>188361284.75760001</v>
      </c>
      <c r="R125" s="5">
        <v>0</v>
      </c>
      <c r="S125" s="5">
        <v>25758707.713799998</v>
      </c>
      <c r="T125" s="5">
        <v>349922798.0169</v>
      </c>
      <c r="U125" s="6">
        <f t="shared" ref="U125:U143" si="9">Q125+R125+S125+T125</f>
        <v>564042790.48830009</v>
      </c>
    </row>
    <row r="126" spans="1:21" ht="25" customHeight="1" x14ac:dyDescent="0.25">
      <c r="A126" s="145"/>
      <c r="B126" s="142"/>
      <c r="C126" s="1">
        <v>4</v>
      </c>
      <c r="D126" s="1" t="s">
        <v>52</v>
      </c>
      <c r="E126" s="5" t="s">
        <v>196</v>
      </c>
      <c r="F126" s="5">
        <v>116111020.1945</v>
      </c>
      <c r="G126" s="5">
        <v>0</v>
      </c>
      <c r="H126" s="5">
        <v>15878368.186899999</v>
      </c>
      <c r="I126" s="5">
        <v>38425572.200800002</v>
      </c>
      <c r="J126" s="6">
        <f t="shared" si="4"/>
        <v>170414960.58219999</v>
      </c>
      <c r="K126" s="11"/>
      <c r="L126" s="150"/>
      <c r="M126" s="142"/>
      <c r="N126" s="12">
        <v>3</v>
      </c>
      <c r="O126" s="1" t="s">
        <v>70</v>
      </c>
      <c r="P126" s="5" t="s">
        <v>575</v>
      </c>
      <c r="Q126" s="5">
        <v>303768491.36150002</v>
      </c>
      <c r="R126" s="5">
        <v>0</v>
      </c>
      <c r="S126" s="5">
        <v>41540828.263700001</v>
      </c>
      <c r="T126" s="5">
        <v>399728494.92400002</v>
      </c>
      <c r="U126" s="6">
        <f t="shared" si="9"/>
        <v>745037814.54920006</v>
      </c>
    </row>
    <row r="127" spans="1:21" ht="25" customHeight="1" x14ac:dyDescent="0.25">
      <c r="A127" s="145"/>
      <c r="B127" s="142"/>
      <c r="C127" s="1">
        <v>5</v>
      </c>
      <c r="D127" s="1" t="s">
        <v>52</v>
      </c>
      <c r="E127" s="5" t="s">
        <v>197</v>
      </c>
      <c r="F127" s="5">
        <v>122022559.1895</v>
      </c>
      <c r="G127" s="5">
        <v>0</v>
      </c>
      <c r="H127" s="5">
        <v>16686780.623199999</v>
      </c>
      <c r="I127" s="5">
        <v>42536409.6712</v>
      </c>
      <c r="J127" s="6">
        <f t="shared" si="4"/>
        <v>181245749.48390001</v>
      </c>
      <c r="K127" s="11"/>
      <c r="L127" s="150"/>
      <c r="M127" s="142"/>
      <c r="N127" s="12">
        <v>4</v>
      </c>
      <c r="O127" s="1" t="s">
        <v>70</v>
      </c>
      <c r="P127" s="5" t="s">
        <v>576</v>
      </c>
      <c r="Q127" s="5">
        <v>118725942.1267</v>
      </c>
      <c r="R127" s="5">
        <v>0</v>
      </c>
      <c r="S127" s="5">
        <v>16235962.954</v>
      </c>
      <c r="T127" s="5">
        <v>319219343.51999998</v>
      </c>
      <c r="U127" s="6">
        <f t="shared" si="9"/>
        <v>454181248.60070002</v>
      </c>
    </row>
    <row r="128" spans="1:21" ht="25" customHeight="1" x14ac:dyDescent="0.25">
      <c r="A128" s="145"/>
      <c r="B128" s="142"/>
      <c r="C128" s="1">
        <v>6</v>
      </c>
      <c r="D128" s="1" t="s">
        <v>52</v>
      </c>
      <c r="E128" s="5" t="s">
        <v>198</v>
      </c>
      <c r="F128" s="5">
        <v>119967117.77240001</v>
      </c>
      <c r="G128" s="5">
        <v>0</v>
      </c>
      <c r="H128" s="5">
        <v>16405695.7137</v>
      </c>
      <c r="I128" s="5">
        <v>43142190.802599996</v>
      </c>
      <c r="J128" s="6">
        <f t="shared" si="4"/>
        <v>179515004.28870001</v>
      </c>
      <c r="K128" s="11"/>
      <c r="L128" s="150"/>
      <c r="M128" s="142"/>
      <c r="N128" s="12">
        <v>5</v>
      </c>
      <c r="O128" s="1" t="s">
        <v>70</v>
      </c>
      <c r="P128" s="5" t="s">
        <v>577</v>
      </c>
      <c r="Q128" s="5">
        <v>99818368.710299999</v>
      </c>
      <c r="R128" s="5">
        <v>0</v>
      </c>
      <c r="S128" s="5">
        <v>13650321.9724</v>
      </c>
      <c r="T128" s="5">
        <v>310761564.9637</v>
      </c>
      <c r="U128" s="6">
        <f t="shared" si="9"/>
        <v>424230255.64639997</v>
      </c>
    </row>
    <row r="129" spans="1:21" ht="25" customHeight="1" x14ac:dyDescent="0.25">
      <c r="A129" s="145"/>
      <c r="B129" s="142"/>
      <c r="C129" s="1">
        <v>7</v>
      </c>
      <c r="D129" s="1" t="s">
        <v>52</v>
      </c>
      <c r="E129" s="5" t="s">
        <v>199</v>
      </c>
      <c r="F129" s="5">
        <v>165742779.23879999</v>
      </c>
      <c r="G129" s="5">
        <v>0</v>
      </c>
      <c r="H129" s="5">
        <v>22665590.817000002</v>
      </c>
      <c r="I129" s="5">
        <v>54239815.860200003</v>
      </c>
      <c r="J129" s="6">
        <f t="shared" si="4"/>
        <v>242648185.91600001</v>
      </c>
      <c r="K129" s="11"/>
      <c r="L129" s="150"/>
      <c r="M129" s="142"/>
      <c r="N129" s="12">
        <v>6</v>
      </c>
      <c r="O129" s="1" t="s">
        <v>70</v>
      </c>
      <c r="P129" s="5" t="s">
        <v>578</v>
      </c>
      <c r="Q129" s="5">
        <v>111593253.5804</v>
      </c>
      <c r="R129" s="5">
        <v>0</v>
      </c>
      <c r="S129" s="5">
        <v>15260556.3586</v>
      </c>
      <c r="T129" s="5">
        <v>312752671.89319998</v>
      </c>
      <c r="U129" s="6">
        <f t="shared" si="9"/>
        <v>439606481.83219999</v>
      </c>
    </row>
    <row r="130" spans="1:21" ht="25" customHeight="1" x14ac:dyDescent="0.25">
      <c r="A130" s="145"/>
      <c r="B130" s="143"/>
      <c r="C130" s="1">
        <v>8</v>
      </c>
      <c r="D130" s="1" t="s">
        <v>52</v>
      </c>
      <c r="E130" s="5" t="s">
        <v>200</v>
      </c>
      <c r="F130" s="5">
        <v>152986780.7552</v>
      </c>
      <c r="G130" s="5">
        <v>0</v>
      </c>
      <c r="H130" s="5">
        <v>20921187.5711</v>
      </c>
      <c r="I130" s="5">
        <v>57086735.468500003</v>
      </c>
      <c r="J130" s="6">
        <f t="shared" si="4"/>
        <v>230994703.79479998</v>
      </c>
      <c r="K130" s="11"/>
      <c r="L130" s="150"/>
      <c r="M130" s="142"/>
      <c r="N130" s="12">
        <v>7</v>
      </c>
      <c r="O130" s="1" t="s">
        <v>70</v>
      </c>
      <c r="P130" s="5" t="s">
        <v>579</v>
      </c>
      <c r="Q130" s="5">
        <v>102459655.7564</v>
      </c>
      <c r="R130" s="5">
        <v>0</v>
      </c>
      <c r="S130" s="5">
        <v>14011522.211100001</v>
      </c>
      <c r="T130" s="5">
        <v>307744993.07740003</v>
      </c>
      <c r="U130" s="6">
        <f t="shared" si="9"/>
        <v>424216171.04490006</v>
      </c>
    </row>
    <row r="131" spans="1:21" ht="25" customHeight="1" x14ac:dyDescent="0.3">
      <c r="A131" s="1"/>
      <c r="B131" s="131" t="s">
        <v>839</v>
      </c>
      <c r="C131" s="132"/>
      <c r="D131" s="133"/>
      <c r="E131" s="14"/>
      <c r="F131" s="14">
        <f>SUM(F123:F130)</f>
        <v>1035747063.7889999</v>
      </c>
      <c r="G131" s="5">
        <f>SUM(G123:G130)</f>
        <v>0</v>
      </c>
      <c r="H131" s="14">
        <f>SUM(H123:H130)</f>
        <v>141640071.71599999</v>
      </c>
      <c r="I131" s="14">
        <f>SUM(I123:I130)</f>
        <v>362437528.01350003</v>
      </c>
      <c r="J131" s="14">
        <f>SUM(J123:J130)</f>
        <v>1539824663.5185001</v>
      </c>
      <c r="K131" s="11"/>
      <c r="L131" s="150"/>
      <c r="M131" s="142"/>
      <c r="N131" s="12">
        <v>8</v>
      </c>
      <c r="O131" s="1" t="s">
        <v>70</v>
      </c>
      <c r="P131" s="5" t="s">
        <v>580</v>
      </c>
      <c r="Q131" s="5">
        <v>123606674.529</v>
      </c>
      <c r="R131" s="5">
        <v>0</v>
      </c>
      <c r="S131" s="5">
        <v>16903410.935899999</v>
      </c>
      <c r="T131" s="5">
        <v>316670280.28530002</v>
      </c>
      <c r="U131" s="6">
        <f t="shared" si="9"/>
        <v>457180365.75020003</v>
      </c>
    </row>
    <row r="132" spans="1:21" ht="25" customHeight="1" x14ac:dyDescent="0.25">
      <c r="A132" s="145">
        <v>7</v>
      </c>
      <c r="B132" s="141" t="s">
        <v>53</v>
      </c>
      <c r="C132" s="1">
        <v>1</v>
      </c>
      <c r="D132" s="1" t="s">
        <v>53</v>
      </c>
      <c r="E132" s="5" t="s">
        <v>201</v>
      </c>
      <c r="F132" s="5">
        <v>121902694.2844</v>
      </c>
      <c r="G132" s="5">
        <f t="shared" ref="G132:G153" si="10">-6066891.24</f>
        <v>-6066891.2400000002</v>
      </c>
      <c r="H132" s="5">
        <v>16670388.905200001</v>
      </c>
      <c r="I132" s="5">
        <v>40357614.561300002</v>
      </c>
      <c r="J132" s="6">
        <f t="shared" si="4"/>
        <v>172863806.51090002</v>
      </c>
      <c r="K132" s="11"/>
      <c r="L132" s="150"/>
      <c r="M132" s="142"/>
      <c r="N132" s="12">
        <v>9</v>
      </c>
      <c r="O132" s="1" t="s">
        <v>70</v>
      </c>
      <c r="P132" s="5" t="s">
        <v>581</v>
      </c>
      <c r="Q132" s="5">
        <v>82536697.2315</v>
      </c>
      <c r="R132" s="5">
        <v>0</v>
      </c>
      <c r="S132" s="5">
        <v>11287025.687799999</v>
      </c>
      <c r="T132" s="5">
        <v>302381229.06459999</v>
      </c>
      <c r="U132" s="6">
        <f t="shared" si="9"/>
        <v>396204951.98390001</v>
      </c>
    </row>
    <row r="133" spans="1:21" ht="25" customHeight="1" x14ac:dyDescent="0.25">
      <c r="A133" s="145"/>
      <c r="B133" s="142"/>
      <c r="C133" s="1">
        <v>2</v>
      </c>
      <c r="D133" s="1" t="s">
        <v>53</v>
      </c>
      <c r="E133" s="5" t="s">
        <v>202</v>
      </c>
      <c r="F133" s="5">
        <v>107560682.87360001</v>
      </c>
      <c r="G133" s="5">
        <f t="shared" si="10"/>
        <v>-6066891.2400000002</v>
      </c>
      <c r="H133" s="5">
        <v>14709095.8485</v>
      </c>
      <c r="I133" s="5">
        <v>35041591.4714</v>
      </c>
      <c r="J133" s="6">
        <f t="shared" si="4"/>
        <v>151244478.9535</v>
      </c>
      <c r="K133" s="11"/>
      <c r="L133" s="150"/>
      <c r="M133" s="142"/>
      <c r="N133" s="12">
        <v>10</v>
      </c>
      <c r="O133" s="1" t="s">
        <v>70</v>
      </c>
      <c r="P133" s="5" t="s">
        <v>582</v>
      </c>
      <c r="Q133" s="5">
        <v>140733378.7868</v>
      </c>
      <c r="R133" s="5">
        <v>0</v>
      </c>
      <c r="S133" s="5">
        <v>19245515.204500001</v>
      </c>
      <c r="T133" s="5">
        <v>328424531.81580001</v>
      </c>
      <c r="U133" s="6">
        <f t="shared" si="9"/>
        <v>488403425.8071</v>
      </c>
    </row>
    <row r="134" spans="1:21" ht="25" customHeight="1" x14ac:dyDescent="0.25">
      <c r="A134" s="145"/>
      <c r="B134" s="142"/>
      <c r="C134" s="1">
        <v>3</v>
      </c>
      <c r="D134" s="1" t="s">
        <v>53</v>
      </c>
      <c r="E134" s="5" t="s">
        <v>203</v>
      </c>
      <c r="F134" s="5">
        <v>104150719.5746</v>
      </c>
      <c r="G134" s="5">
        <f t="shared" si="10"/>
        <v>-6066891.2400000002</v>
      </c>
      <c r="H134" s="5">
        <v>14242777.899700001</v>
      </c>
      <c r="I134" s="5">
        <v>33467735.1745</v>
      </c>
      <c r="J134" s="6">
        <f t="shared" si="4"/>
        <v>145794341.40880001</v>
      </c>
      <c r="K134" s="11"/>
      <c r="L134" s="150"/>
      <c r="M134" s="142"/>
      <c r="N134" s="12">
        <v>11</v>
      </c>
      <c r="O134" s="1" t="s">
        <v>70</v>
      </c>
      <c r="P134" s="5" t="s">
        <v>583</v>
      </c>
      <c r="Q134" s="5">
        <v>121657043.89309999</v>
      </c>
      <c r="R134" s="5">
        <v>0</v>
      </c>
      <c r="S134" s="5">
        <v>16636795.8203</v>
      </c>
      <c r="T134" s="5">
        <v>318802344.59710002</v>
      </c>
      <c r="U134" s="6">
        <f t="shared" si="9"/>
        <v>457096184.31050003</v>
      </c>
    </row>
    <row r="135" spans="1:21" ht="25" customHeight="1" x14ac:dyDescent="0.25">
      <c r="A135" s="145"/>
      <c r="B135" s="142"/>
      <c r="C135" s="1">
        <v>4</v>
      </c>
      <c r="D135" s="1" t="s">
        <v>53</v>
      </c>
      <c r="E135" s="5" t="s">
        <v>204</v>
      </c>
      <c r="F135" s="5">
        <v>123469316.68170001</v>
      </c>
      <c r="G135" s="5">
        <f t="shared" si="10"/>
        <v>-6066891.2400000002</v>
      </c>
      <c r="H135" s="5">
        <v>16884627.030000001</v>
      </c>
      <c r="I135" s="5">
        <v>42441686.240599997</v>
      </c>
      <c r="J135" s="6">
        <f t="shared" si="4"/>
        <v>176728738.7123</v>
      </c>
      <c r="K135" s="11"/>
      <c r="L135" s="150"/>
      <c r="M135" s="142"/>
      <c r="N135" s="12">
        <v>12</v>
      </c>
      <c r="O135" s="1" t="s">
        <v>70</v>
      </c>
      <c r="P135" s="5" t="s">
        <v>584</v>
      </c>
      <c r="Q135" s="5">
        <v>167272401.2572</v>
      </c>
      <c r="R135" s="5">
        <v>0</v>
      </c>
      <c r="S135" s="5">
        <v>22874769.080699999</v>
      </c>
      <c r="T135" s="5">
        <v>337464346.8969</v>
      </c>
      <c r="U135" s="6">
        <f t="shared" si="9"/>
        <v>527611517.23479998</v>
      </c>
    </row>
    <row r="136" spans="1:21" ht="25" customHeight="1" x14ac:dyDescent="0.25">
      <c r="A136" s="145"/>
      <c r="B136" s="142"/>
      <c r="C136" s="1">
        <v>5</v>
      </c>
      <c r="D136" s="1" t="s">
        <v>53</v>
      </c>
      <c r="E136" s="5" t="s">
        <v>205</v>
      </c>
      <c r="F136" s="5">
        <v>160243949.46000001</v>
      </c>
      <c r="G136" s="5">
        <f t="shared" si="10"/>
        <v>-6066891.2400000002</v>
      </c>
      <c r="H136" s="5">
        <v>21913617.027800001</v>
      </c>
      <c r="I136" s="5">
        <v>55464722.019000001</v>
      </c>
      <c r="J136" s="6">
        <f t="shared" si="4"/>
        <v>231555397.26679999</v>
      </c>
      <c r="K136" s="11"/>
      <c r="L136" s="150"/>
      <c r="M136" s="142"/>
      <c r="N136" s="12">
        <v>13</v>
      </c>
      <c r="O136" s="1" t="s">
        <v>70</v>
      </c>
      <c r="P136" s="5" t="s">
        <v>585</v>
      </c>
      <c r="Q136" s="5">
        <v>180977929.92590001</v>
      </c>
      <c r="R136" s="5">
        <v>0</v>
      </c>
      <c r="S136" s="5">
        <v>24749022.1019</v>
      </c>
      <c r="T136" s="5">
        <v>348352801.26740003</v>
      </c>
      <c r="U136" s="6">
        <f t="shared" si="9"/>
        <v>554079753.29520011</v>
      </c>
    </row>
    <row r="137" spans="1:21" ht="25" customHeight="1" x14ac:dyDescent="0.25">
      <c r="A137" s="145"/>
      <c r="B137" s="142"/>
      <c r="C137" s="1">
        <v>6</v>
      </c>
      <c r="D137" s="1" t="s">
        <v>53</v>
      </c>
      <c r="E137" s="5" t="s">
        <v>206</v>
      </c>
      <c r="F137" s="5">
        <v>130921315.1436</v>
      </c>
      <c r="G137" s="5">
        <f t="shared" si="10"/>
        <v>-6066891.2400000002</v>
      </c>
      <c r="H137" s="5">
        <v>17903699.768399999</v>
      </c>
      <c r="I137" s="5">
        <v>41424611.604000002</v>
      </c>
      <c r="J137" s="6">
        <f t="shared" ref="J137:J200" si="11">F137+G137+H137+I137</f>
        <v>184182735.27599999</v>
      </c>
      <c r="K137" s="11"/>
      <c r="L137" s="150"/>
      <c r="M137" s="142"/>
      <c r="N137" s="12">
        <v>14</v>
      </c>
      <c r="O137" s="1" t="s">
        <v>70</v>
      </c>
      <c r="P137" s="5" t="s">
        <v>586</v>
      </c>
      <c r="Q137" s="5">
        <v>97423217.944999993</v>
      </c>
      <c r="R137" s="5">
        <v>0</v>
      </c>
      <c r="S137" s="5">
        <v>13322781.264799999</v>
      </c>
      <c r="T137" s="5">
        <v>310096632.07359999</v>
      </c>
      <c r="U137" s="6">
        <f t="shared" si="9"/>
        <v>420842631.2834</v>
      </c>
    </row>
    <row r="138" spans="1:21" ht="25" customHeight="1" x14ac:dyDescent="0.25">
      <c r="A138" s="145"/>
      <c r="B138" s="142"/>
      <c r="C138" s="1">
        <v>7</v>
      </c>
      <c r="D138" s="1" t="s">
        <v>53</v>
      </c>
      <c r="E138" s="5" t="s">
        <v>207</v>
      </c>
      <c r="F138" s="5">
        <v>124191088.7176</v>
      </c>
      <c r="G138" s="5">
        <f t="shared" si="10"/>
        <v>-6066891.2400000002</v>
      </c>
      <c r="H138" s="5">
        <v>16983330.513300002</v>
      </c>
      <c r="I138" s="5">
        <v>39079349.2513</v>
      </c>
      <c r="J138" s="6">
        <f t="shared" si="11"/>
        <v>174186877.24220002</v>
      </c>
      <c r="K138" s="11"/>
      <c r="L138" s="150"/>
      <c r="M138" s="142"/>
      <c r="N138" s="12">
        <v>15</v>
      </c>
      <c r="O138" s="1" t="s">
        <v>70</v>
      </c>
      <c r="P138" s="5" t="s">
        <v>587</v>
      </c>
      <c r="Q138" s="5">
        <v>117556758.8318</v>
      </c>
      <c r="R138" s="5">
        <v>0</v>
      </c>
      <c r="S138" s="5">
        <v>16076075.263699999</v>
      </c>
      <c r="T138" s="5">
        <v>319181922.6911</v>
      </c>
      <c r="U138" s="6">
        <f t="shared" si="9"/>
        <v>452814756.78659999</v>
      </c>
    </row>
    <row r="139" spans="1:21" ht="25" customHeight="1" x14ac:dyDescent="0.25">
      <c r="A139" s="145"/>
      <c r="B139" s="142"/>
      <c r="C139" s="1">
        <v>8</v>
      </c>
      <c r="D139" s="1" t="s">
        <v>53</v>
      </c>
      <c r="E139" s="5" t="s">
        <v>208</v>
      </c>
      <c r="F139" s="5">
        <v>106723922.80779999</v>
      </c>
      <c r="G139" s="5">
        <f t="shared" si="10"/>
        <v>-6066891.2400000002</v>
      </c>
      <c r="H139" s="5">
        <v>14594667.5678</v>
      </c>
      <c r="I139" s="5">
        <v>35597198.487000003</v>
      </c>
      <c r="J139" s="6">
        <f t="shared" si="11"/>
        <v>150848897.62260002</v>
      </c>
      <c r="K139" s="11"/>
      <c r="L139" s="150"/>
      <c r="M139" s="142"/>
      <c r="N139" s="12">
        <v>16</v>
      </c>
      <c r="O139" s="1" t="s">
        <v>70</v>
      </c>
      <c r="P139" s="5" t="s">
        <v>588</v>
      </c>
      <c r="Q139" s="5">
        <v>175991299.99529999</v>
      </c>
      <c r="R139" s="5">
        <v>0</v>
      </c>
      <c r="S139" s="5">
        <v>24067092.463199999</v>
      </c>
      <c r="T139" s="5">
        <v>345635679.91540003</v>
      </c>
      <c r="U139" s="6">
        <f t="shared" si="9"/>
        <v>545694072.37390006</v>
      </c>
    </row>
    <row r="140" spans="1:21" ht="25" customHeight="1" x14ac:dyDescent="0.25">
      <c r="A140" s="145"/>
      <c r="B140" s="142"/>
      <c r="C140" s="1">
        <v>9</v>
      </c>
      <c r="D140" s="1" t="s">
        <v>53</v>
      </c>
      <c r="E140" s="5" t="s">
        <v>209</v>
      </c>
      <c r="F140" s="5">
        <v>134819840.58289999</v>
      </c>
      <c r="G140" s="5">
        <f t="shared" si="10"/>
        <v>-6066891.2400000002</v>
      </c>
      <c r="H140" s="5">
        <v>18436829.373199999</v>
      </c>
      <c r="I140" s="5">
        <v>44203401.810800001</v>
      </c>
      <c r="J140" s="6">
        <f t="shared" si="11"/>
        <v>191393180.52689999</v>
      </c>
      <c r="K140" s="11"/>
      <c r="L140" s="150"/>
      <c r="M140" s="142"/>
      <c r="N140" s="12">
        <v>17</v>
      </c>
      <c r="O140" s="1" t="s">
        <v>70</v>
      </c>
      <c r="P140" s="5" t="s">
        <v>589</v>
      </c>
      <c r="Q140" s="5">
        <v>170767702.92120001</v>
      </c>
      <c r="R140" s="5">
        <v>0</v>
      </c>
      <c r="S140" s="5">
        <v>23352757.1877</v>
      </c>
      <c r="T140" s="5">
        <v>342704269.7809</v>
      </c>
      <c r="U140" s="6">
        <f t="shared" si="9"/>
        <v>536824729.88980001</v>
      </c>
    </row>
    <row r="141" spans="1:21" ht="25" customHeight="1" x14ac:dyDescent="0.25">
      <c r="A141" s="145"/>
      <c r="B141" s="142"/>
      <c r="C141" s="1">
        <v>10</v>
      </c>
      <c r="D141" s="1" t="s">
        <v>53</v>
      </c>
      <c r="E141" s="5" t="s">
        <v>210</v>
      </c>
      <c r="F141" s="5">
        <v>127554852.98190001</v>
      </c>
      <c r="G141" s="5">
        <f t="shared" si="10"/>
        <v>-6066891.2400000002</v>
      </c>
      <c r="H141" s="5">
        <v>17443330.6699</v>
      </c>
      <c r="I141" s="5">
        <v>44283445.467299998</v>
      </c>
      <c r="J141" s="6">
        <f t="shared" si="11"/>
        <v>183214737.87910002</v>
      </c>
      <c r="K141" s="11"/>
      <c r="L141" s="150"/>
      <c r="M141" s="142"/>
      <c r="N141" s="12">
        <v>18</v>
      </c>
      <c r="O141" s="1" t="s">
        <v>70</v>
      </c>
      <c r="P141" s="5" t="s">
        <v>590</v>
      </c>
      <c r="Q141" s="5">
        <v>174368105.67809999</v>
      </c>
      <c r="R141" s="5">
        <v>0</v>
      </c>
      <c r="S141" s="5">
        <v>23845118.037700001</v>
      </c>
      <c r="T141" s="5">
        <v>344670793.07160002</v>
      </c>
      <c r="U141" s="6">
        <f t="shared" si="9"/>
        <v>542884016.78740001</v>
      </c>
    </row>
    <row r="142" spans="1:21" ht="25" customHeight="1" x14ac:dyDescent="0.25">
      <c r="A142" s="145"/>
      <c r="B142" s="142"/>
      <c r="C142" s="1">
        <v>11</v>
      </c>
      <c r="D142" s="1" t="s">
        <v>53</v>
      </c>
      <c r="E142" s="5" t="s">
        <v>211</v>
      </c>
      <c r="F142" s="5">
        <v>146041793.7015</v>
      </c>
      <c r="G142" s="5">
        <f t="shared" si="10"/>
        <v>-6066891.2400000002</v>
      </c>
      <c r="H142" s="5">
        <v>19971449.455800001</v>
      </c>
      <c r="I142" s="5">
        <v>46215316.734899998</v>
      </c>
      <c r="J142" s="6">
        <f t="shared" si="11"/>
        <v>206161668.65219998</v>
      </c>
      <c r="K142" s="11"/>
      <c r="L142" s="150"/>
      <c r="M142" s="142"/>
      <c r="N142" s="12">
        <v>19</v>
      </c>
      <c r="O142" s="1" t="s">
        <v>70</v>
      </c>
      <c r="P142" s="5" t="s">
        <v>591</v>
      </c>
      <c r="Q142" s="5">
        <v>134857425.51429999</v>
      </c>
      <c r="R142" s="5">
        <v>0</v>
      </c>
      <c r="S142" s="5">
        <v>18441969.172899999</v>
      </c>
      <c r="T142" s="5">
        <v>326309751.56389999</v>
      </c>
      <c r="U142" s="6">
        <f t="shared" si="9"/>
        <v>479609146.25109994</v>
      </c>
    </row>
    <row r="143" spans="1:21" ht="25" customHeight="1" x14ac:dyDescent="0.25">
      <c r="A143" s="145"/>
      <c r="B143" s="142"/>
      <c r="C143" s="1">
        <v>12</v>
      </c>
      <c r="D143" s="1" t="s">
        <v>53</v>
      </c>
      <c r="E143" s="5" t="s">
        <v>212</v>
      </c>
      <c r="F143" s="5">
        <v>112151495.5552</v>
      </c>
      <c r="G143" s="5">
        <f t="shared" si="10"/>
        <v>-6066891.2400000002</v>
      </c>
      <c r="H143" s="5">
        <v>15336896.843699999</v>
      </c>
      <c r="I143" s="5">
        <v>39533769.0031</v>
      </c>
      <c r="J143" s="6">
        <f t="shared" si="11"/>
        <v>160955270.162</v>
      </c>
      <c r="K143" s="11"/>
      <c r="L143" s="151"/>
      <c r="M143" s="143"/>
      <c r="N143" s="12">
        <v>20</v>
      </c>
      <c r="O143" s="1" t="s">
        <v>70</v>
      </c>
      <c r="P143" s="5" t="s">
        <v>592</v>
      </c>
      <c r="Q143" s="5">
        <v>154259735.11070001</v>
      </c>
      <c r="R143" s="5">
        <v>0</v>
      </c>
      <c r="S143" s="5">
        <v>21095266.120299999</v>
      </c>
      <c r="T143" s="5">
        <v>334809313.91570002</v>
      </c>
      <c r="U143" s="6">
        <f t="shared" si="9"/>
        <v>510164315.14670002</v>
      </c>
    </row>
    <row r="144" spans="1:21" ht="25" customHeight="1" x14ac:dyDescent="0.3">
      <c r="A144" s="145"/>
      <c r="B144" s="142"/>
      <c r="C144" s="1">
        <v>13</v>
      </c>
      <c r="D144" s="1" t="s">
        <v>53</v>
      </c>
      <c r="E144" s="5" t="s">
        <v>213</v>
      </c>
      <c r="F144" s="5">
        <v>134720306.57609999</v>
      </c>
      <c r="G144" s="5">
        <f t="shared" si="10"/>
        <v>-6066891.2400000002</v>
      </c>
      <c r="H144" s="5">
        <v>18423217.938200001</v>
      </c>
      <c r="I144" s="5">
        <v>50301486.6633</v>
      </c>
      <c r="J144" s="6">
        <f t="shared" si="11"/>
        <v>197378119.93760002</v>
      </c>
      <c r="K144" s="11"/>
      <c r="L144" s="18"/>
      <c r="M144" s="131" t="s">
        <v>857</v>
      </c>
      <c r="N144" s="132"/>
      <c r="O144" s="133"/>
      <c r="P144" s="14"/>
      <c r="Q144" s="14">
        <f>SUM(Q124:Q143)</f>
        <v>2913278077.4828997</v>
      </c>
      <c r="R144" s="14">
        <f>SUM(R124:R143)</f>
        <v>0</v>
      </c>
      <c r="S144" s="14">
        <f>SUM(S124:S143)</f>
        <v>398395448.31900001</v>
      </c>
      <c r="T144" s="14">
        <f>SUM(T124:T143)</f>
        <v>6606748315.7674999</v>
      </c>
      <c r="U144" s="14">
        <f>SUM(U124:U143)</f>
        <v>9918421841.5694027</v>
      </c>
    </row>
    <row r="145" spans="1:21" ht="25" customHeight="1" x14ac:dyDescent="0.25">
      <c r="A145" s="145"/>
      <c r="B145" s="142"/>
      <c r="C145" s="1">
        <v>14</v>
      </c>
      <c r="D145" s="1" t="s">
        <v>53</v>
      </c>
      <c r="E145" s="5" t="s">
        <v>214</v>
      </c>
      <c r="F145" s="5">
        <v>99518429.537300006</v>
      </c>
      <c r="G145" s="5">
        <f t="shared" si="10"/>
        <v>-6066891.2400000002</v>
      </c>
      <c r="H145" s="5">
        <v>13609304.809599999</v>
      </c>
      <c r="I145" s="5">
        <v>33643092.870399997</v>
      </c>
      <c r="J145" s="6">
        <f t="shared" si="11"/>
        <v>140703935.97729999</v>
      </c>
      <c r="K145" s="11"/>
      <c r="L145" s="149">
        <v>25</v>
      </c>
      <c r="M145" s="141">
        <v>25</v>
      </c>
      <c r="N145" s="12">
        <v>1</v>
      </c>
      <c r="O145" s="1" t="s">
        <v>71</v>
      </c>
      <c r="P145" s="5" t="s">
        <v>593</v>
      </c>
      <c r="Q145" s="5">
        <v>100932343.8752</v>
      </c>
      <c r="R145" s="5">
        <f>-3018317.48</f>
        <v>-3018317.48</v>
      </c>
      <c r="S145" s="5">
        <v>13802659.862400001</v>
      </c>
      <c r="T145" s="5">
        <v>37109067.872100003</v>
      </c>
      <c r="U145" s="6">
        <f>Q145+R145+S145+T145</f>
        <v>148825754.12970001</v>
      </c>
    </row>
    <row r="146" spans="1:21" ht="25" customHeight="1" x14ac:dyDescent="0.25">
      <c r="A146" s="145"/>
      <c r="B146" s="142"/>
      <c r="C146" s="1">
        <v>15</v>
      </c>
      <c r="D146" s="1" t="s">
        <v>53</v>
      </c>
      <c r="E146" s="5" t="s">
        <v>215</v>
      </c>
      <c r="F146" s="5">
        <v>104546216.0195</v>
      </c>
      <c r="G146" s="5">
        <f t="shared" si="10"/>
        <v>-6066891.2400000002</v>
      </c>
      <c r="H146" s="5">
        <v>14296862.672700001</v>
      </c>
      <c r="I146" s="5">
        <v>36147771.310400002</v>
      </c>
      <c r="J146" s="6">
        <f t="shared" si="11"/>
        <v>148923958.7626</v>
      </c>
      <c r="K146" s="11"/>
      <c r="L146" s="150"/>
      <c r="M146" s="142"/>
      <c r="N146" s="12">
        <v>2</v>
      </c>
      <c r="O146" s="1" t="s">
        <v>71</v>
      </c>
      <c r="P146" s="5" t="s">
        <v>594</v>
      </c>
      <c r="Q146" s="5">
        <v>113768975.91069999</v>
      </c>
      <c r="R146" s="5">
        <f t="shared" ref="R146:R157" si="12">-3018317.48</f>
        <v>-3018317.48</v>
      </c>
      <c r="S146" s="5">
        <v>15558089.875800001</v>
      </c>
      <c r="T146" s="5">
        <v>37037246.729699999</v>
      </c>
      <c r="U146" s="6">
        <f t="shared" ref="U146:U157" si="13">Q146+R146+S146+T146</f>
        <v>163345995.03619999</v>
      </c>
    </row>
    <row r="147" spans="1:21" ht="25" customHeight="1" x14ac:dyDescent="0.25">
      <c r="A147" s="145"/>
      <c r="B147" s="142"/>
      <c r="C147" s="1">
        <v>16</v>
      </c>
      <c r="D147" s="1" t="s">
        <v>53</v>
      </c>
      <c r="E147" s="5" t="s">
        <v>216</v>
      </c>
      <c r="F147" s="5">
        <v>95358898.738299996</v>
      </c>
      <c r="G147" s="5">
        <f t="shared" si="10"/>
        <v>-6066891.2400000002</v>
      </c>
      <c r="H147" s="5">
        <v>13040482.303300001</v>
      </c>
      <c r="I147" s="5">
        <v>31346410.4727</v>
      </c>
      <c r="J147" s="6">
        <f t="shared" si="11"/>
        <v>133678900.27430001</v>
      </c>
      <c r="K147" s="11"/>
      <c r="L147" s="150"/>
      <c r="M147" s="142"/>
      <c r="N147" s="12">
        <v>3</v>
      </c>
      <c r="O147" s="1" t="s">
        <v>71</v>
      </c>
      <c r="P147" s="5" t="s">
        <v>595</v>
      </c>
      <c r="Q147" s="5">
        <v>116489332.0957</v>
      </c>
      <c r="R147" s="5">
        <f t="shared" si="12"/>
        <v>-3018317.48</v>
      </c>
      <c r="S147" s="5">
        <v>15930102.946</v>
      </c>
      <c r="T147" s="5">
        <v>39305402.038099997</v>
      </c>
      <c r="U147" s="6">
        <f t="shared" si="13"/>
        <v>168706519.59979999</v>
      </c>
    </row>
    <row r="148" spans="1:21" ht="25" customHeight="1" x14ac:dyDescent="0.25">
      <c r="A148" s="145"/>
      <c r="B148" s="142"/>
      <c r="C148" s="1">
        <v>17</v>
      </c>
      <c r="D148" s="1" t="s">
        <v>53</v>
      </c>
      <c r="E148" s="5" t="s">
        <v>217</v>
      </c>
      <c r="F148" s="5">
        <v>120658137.87109999</v>
      </c>
      <c r="G148" s="5">
        <f t="shared" si="10"/>
        <v>-6066891.2400000002</v>
      </c>
      <c r="H148" s="5">
        <v>16500193.8202</v>
      </c>
      <c r="I148" s="5">
        <v>39632187.461199999</v>
      </c>
      <c r="J148" s="6">
        <f t="shared" si="11"/>
        <v>170723627.91249999</v>
      </c>
      <c r="K148" s="11"/>
      <c r="L148" s="150"/>
      <c r="M148" s="142"/>
      <c r="N148" s="12">
        <v>4</v>
      </c>
      <c r="O148" s="1" t="s">
        <v>71</v>
      </c>
      <c r="P148" s="5" t="s">
        <v>596</v>
      </c>
      <c r="Q148" s="5">
        <v>137441537.31040001</v>
      </c>
      <c r="R148" s="5">
        <f t="shared" si="12"/>
        <v>-3018317.48</v>
      </c>
      <c r="S148" s="5">
        <v>18795350.604400001</v>
      </c>
      <c r="T148" s="5">
        <v>44832106.072700001</v>
      </c>
      <c r="U148" s="6">
        <f t="shared" si="13"/>
        <v>198050676.50750002</v>
      </c>
    </row>
    <row r="149" spans="1:21" ht="25" customHeight="1" x14ac:dyDescent="0.25">
      <c r="A149" s="145"/>
      <c r="B149" s="142"/>
      <c r="C149" s="1">
        <v>18</v>
      </c>
      <c r="D149" s="1" t="s">
        <v>53</v>
      </c>
      <c r="E149" s="5" t="s">
        <v>218</v>
      </c>
      <c r="F149" s="5">
        <v>113068935.92829999</v>
      </c>
      <c r="G149" s="5">
        <f t="shared" si="10"/>
        <v>-6066891.2400000002</v>
      </c>
      <c r="H149" s="5">
        <v>15462358.285800001</v>
      </c>
      <c r="I149" s="5">
        <v>40170090.900799997</v>
      </c>
      <c r="J149" s="6">
        <f t="shared" si="11"/>
        <v>162634493.87489998</v>
      </c>
      <c r="K149" s="11"/>
      <c r="L149" s="150"/>
      <c r="M149" s="142"/>
      <c r="N149" s="12">
        <v>5</v>
      </c>
      <c r="O149" s="1" t="s">
        <v>71</v>
      </c>
      <c r="P149" s="5" t="s">
        <v>597</v>
      </c>
      <c r="Q149" s="5">
        <v>98139172.343799993</v>
      </c>
      <c r="R149" s="5">
        <f t="shared" si="12"/>
        <v>-3018317.48</v>
      </c>
      <c r="S149" s="5">
        <v>13420689.1768</v>
      </c>
      <c r="T149" s="5">
        <v>34241508.0757</v>
      </c>
      <c r="U149" s="6">
        <f t="shared" si="13"/>
        <v>142783052.11629999</v>
      </c>
    </row>
    <row r="150" spans="1:21" ht="25" customHeight="1" x14ac:dyDescent="0.25">
      <c r="A150" s="145"/>
      <c r="B150" s="142"/>
      <c r="C150" s="1">
        <v>19</v>
      </c>
      <c r="D150" s="1" t="s">
        <v>53</v>
      </c>
      <c r="E150" s="5" t="s">
        <v>219</v>
      </c>
      <c r="F150" s="5">
        <v>132424536.854</v>
      </c>
      <c r="G150" s="5">
        <f t="shared" si="10"/>
        <v>-6066891.2400000002</v>
      </c>
      <c r="H150" s="5">
        <v>18109267.7476</v>
      </c>
      <c r="I150" s="5">
        <v>47303457.384999998</v>
      </c>
      <c r="J150" s="6">
        <f t="shared" si="11"/>
        <v>191770370.7466</v>
      </c>
      <c r="K150" s="11"/>
      <c r="L150" s="150"/>
      <c r="M150" s="142"/>
      <c r="N150" s="12">
        <v>6</v>
      </c>
      <c r="O150" s="1" t="s">
        <v>71</v>
      </c>
      <c r="P150" s="5" t="s">
        <v>598</v>
      </c>
      <c r="Q150" s="5">
        <v>92283630.967899993</v>
      </c>
      <c r="R150" s="5">
        <f t="shared" si="12"/>
        <v>-3018317.48</v>
      </c>
      <c r="S150" s="5">
        <v>12619934.504799999</v>
      </c>
      <c r="T150" s="5">
        <v>35366733.9419</v>
      </c>
      <c r="U150" s="6">
        <f t="shared" si="13"/>
        <v>137251981.9346</v>
      </c>
    </row>
    <row r="151" spans="1:21" ht="25" customHeight="1" x14ac:dyDescent="0.25">
      <c r="A151" s="145"/>
      <c r="B151" s="142"/>
      <c r="C151" s="1">
        <v>20</v>
      </c>
      <c r="D151" s="1" t="s">
        <v>53</v>
      </c>
      <c r="E151" s="5" t="s">
        <v>220</v>
      </c>
      <c r="F151" s="5">
        <v>91780500.111200005</v>
      </c>
      <c r="G151" s="5">
        <f t="shared" si="10"/>
        <v>-6066891.2400000002</v>
      </c>
      <c r="H151" s="5">
        <v>12551130.553400001</v>
      </c>
      <c r="I151" s="5">
        <v>32018642.941599999</v>
      </c>
      <c r="J151" s="6">
        <f t="shared" si="11"/>
        <v>130283382.3662</v>
      </c>
      <c r="K151" s="11"/>
      <c r="L151" s="150"/>
      <c r="M151" s="142"/>
      <c r="N151" s="12">
        <v>7</v>
      </c>
      <c r="O151" s="1" t="s">
        <v>71</v>
      </c>
      <c r="P151" s="5" t="s">
        <v>599</v>
      </c>
      <c r="Q151" s="5">
        <v>105442337.0537</v>
      </c>
      <c r="R151" s="5">
        <f t="shared" si="12"/>
        <v>-3018317.48</v>
      </c>
      <c r="S151" s="5">
        <v>14419408.661</v>
      </c>
      <c r="T151" s="5">
        <v>36800220.178900003</v>
      </c>
      <c r="U151" s="6">
        <f t="shared" si="13"/>
        <v>153643648.4136</v>
      </c>
    </row>
    <row r="152" spans="1:21" ht="25" customHeight="1" x14ac:dyDescent="0.25">
      <c r="A152" s="145"/>
      <c r="B152" s="142"/>
      <c r="C152" s="1">
        <v>21</v>
      </c>
      <c r="D152" s="1" t="s">
        <v>53</v>
      </c>
      <c r="E152" s="5" t="s">
        <v>221</v>
      </c>
      <c r="F152" s="5">
        <v>125493619.71080001</v>
      </c>
      <c r="G152" s="5">
        <f t="shared" si="10"/>
        <v>-6066891.2400000002</v>
      </c>
      <c r="H152" s="5">
        <v>17161453.715100002</v>
      </c>
      <c r="I152" s="5">
        <v>43549963.659599997</v>
      </c>
      <c r="J152" s="6">
        <f t="shared" si="11"/>
        <v>180138145.84549999</v>
      </c>
      <c r="K152" s="11"/>
      <c r="L152" s="150"/>
      <c r="M152" s="142"/>
      <c r="N152" s="12">
        <v>8</v>
      </c>
      <c r="O152" s="1" t="s">
        <v>71</v>
      </c>
      <c r="P152" s="5" t="s">
        <v>600</v>
      </c>
      <c r="Q152" s="5">
        <v>164991830.7807</v>
      </c>
      <c r="R152" s="5">
        <f t="shared" si="12"/>
        <v>-3018317.48</v>
      </c>
      <c r="S152" s="5">
        <v>22562897.4113</v>
      </c>
      <c r="T152" s="5">
        <v>55339723.801100001</v>
      </c>
      <c r="U152" s="6">
        <f t="shared" si="13"/>
        <v>239876134.51310003</v>
      </c>
    </row>
    <row r="153" spans="1:21" ht="25" customHeight="1" x14ac:dyDescent="0.25">
      <c r="A153" s="145"/>
      <c r="B153" s="142"/>
      <c r="C153" s="1">
        <v>22</v>
      </c>
      <c r="D153" s="1" t="s">
        <v>53</v>
      </c>
      <c r="E153" s="5" t="s">
        <v>222</v>
      </c>
      <c r="F153" s="5">
        <v>122195412.9006</v>
      </c>
      <c r="G153" s="5">
        <f t="shared" si="10"/>
        <v>-6066891.2400000002</v>
      </c>
      <c r="H153" s="5">
        <v>16710418.645400001</v>
      </c>
      <c r="I153" s="5">
        <v>41151254.9661</v>
      </c>
      <c r="J153" s="6">
        <f t="shared" si="11"/>
        <v>173990195.2721</v>
      </c>
      <c r="K153" s="11"/>
      <c r="L153" s="150"/>
      <c r="M153" s="142"/>
      <c r="N153" s="12">
        <v>9</v>
      </c>
      <c r="O153" s="1" t="s">
        <v>71</v>
      </c>
      <c r="P153" s="5" t="s">
        <v>85</v>
      </c>
      <c r="Q153" s="5">
        <v>152905279.7581</v>
      </c>
      <c r="R153" s="5">
        <f t="shared" si="12"/>
        <v>-3018317.48</v>
      </c>
      <c r="S153" s="5">
        <v>20910042.179099999</v>
      </c>
      <c r="T153" s="5">
        <v>43519692.158799998</v>
      </c>
      <c r="U153" s="6">
        <f t="shared" si="13"/>
        <v>214316696.61600003</v>
      </c>
    </row>
    <row r="154" spans="1:21" ht="25" customHeight="1" x14ac:dyDescent="0.25">
      <c r="A154" s="145"/>
      <c r="B154" s="143"/>
      <c r="C154" s="1">
        <v>23</v>
      </c>
      <c r="D154" s="1" t="s">
        <v>53</v>
      </c>
      <c r="E154" s="5" t="s">
        <v>223</v>
      </c>
      <c r="F154" s="5">
        <v>129426563.9681</v>
      </c>
      <c r="G154" s="5">
        <f>-6066891.24</f>
        <v>-6066891.2400000002</v>
      </c>
      <c r="H154" s="5">
        <v>17699290.148400001</v>
      </c>
      <c r="I154" s="5">
        <v>44656646.917800002</v>
      </c>
      <c r="J154" s="6">
        <f t="shared" si="11"/>
        <v>185715609.79430002</v>
      </c>
      <c r="K154" s="11"/>
      <c r="L154" s="150"/>
      <c r="M154" s="142"/>
      <c r="N154" s="12">
        <v>10</v>
      </c>
      <c r="O154" s="1" t="s">
        <v>71</v>
      </c>
      <c r="P154" s="5" t="s">
        <v>874</v>
      </c>
      <c r="Q154" s="5">
        <v>116970211.02410001</v>
      </c>
      <c r="R154" s="5">
        <f t="shared" si="12"/>
        <v>-3018317.48</v>
      </c>
      <c r="S154" s="5">
        <v>15995863.910499999</v>
      </c>
      <c r="T154" s="5">
        <v>40104328.344700001</v>
      </c>
      <c r="U154" s="6">
        <f t="shared" si="13"/>
        <v>170052085.79930001</v>
      </c>
    </row>
    <row r="155" spans="1:21" ht="25" customHeight="1" x14ac:dyDescent="0.3">
      <c r="A155" s="1"/>
      <c r="B155" s="131" t="s">
        <v>840</v>
      </c>
      <c r="C155" s="132"/>
      <c r="D155" s="133"/>
      <c r="E155" s="14"/>
      <c r="F155" s="14">
        <f>SUM(F132:F154)</f>
        <v>2768923230.5801001</v>
      </c>
      <c r="G155" s="14">
        <f>SUM(G132:G154)</f>
        <v>-139538498.51999995</v>
      </c>
      <c r="H155" s="14">
        <f>SUM(H132:H154)</f>
        <v>378654691.54299992</v>
      </c>
      <c r="I155" s="14">
        <f>SUM(I132:I154)</f>
        <v>937031447.37409985</v>
      </c>
      <c r="J155" s="14">
        <f>SUM(J132:J154)</f>
        <v>3945070870.9772005</v>
      </c>
      <c r="K155" s="11"/>
      <c r="L155" s="150"/>
      <c r="M155" s="142"/>
      <c r="N155" s="12">
        <v>11</v>
      </c>
      <c r="O155" s="1" t="s">
        <v>71</v>
      </c>
      <c r="P155" s="5" t="s">
        <v>214</v>
      </c>
      <c r="Q155" s="5">
        <v>111963096.0566</v>
      </c>
      <c r="R155" s="5">
        <f t="shared" si="12"/>
        <v>-3018317.48</v>
      </c>
      <c r="S155" s="5">
        <v>15311132.9102</v>
      </c>
      <c r="T155" s="5">
        <v>40082933.027800001</v>
      </c>
      <c r="U155" s="6">
        <f t="shared" si="13"/>
        <v>164338844.51460001</v>
      </c>
    </row>
    <row r="156" spans="1:21" ht="25" customHeight="1" x14ac:dyDescent="0.25">
      <c r="A156" s="145">
        <v>8</v>
      </c>
      <c r="B156" s="141" t="s">
        <v>54</v>
      </c>
      <c r="C156" s="1">
        <v>1</v>
      </c>
      <c r="D156" s="1" t="s">
        <v>54</v>
      </c>
      <c r="E156" s="5" t="s">
        <v>224</v>
      </c>
      <c r="F156" s="5">
        <v>108692394.0289</v>
      </c>
      <c r="G156" s="5">
        <v>0</v>
      </c>
      <c r="H156" s="5">
        <v>14863859.1636</v>
      </c>
      <c r="I156" s="5">
        <v>34540710.506700002</v>
      </c>
      <c r="J156" s="6">
        <f t="shared" si="11"/>
        <v>158096963.6992</v>
      </c>
      <c r="K156" s="11"/>
      <c r="L156" s="150"/>
      <c r="M156" s="142"/>
      <c r="N156" s="12">
        <v>12</v>
      </c>
      <c r="O156" s="1" t="s">
        <v>71</v>
      </c>
      <c r="P156" s="5" t="s">
        <v>601</v>
      </c>
      <c r="Q156" s="5">
        <v>118952753.311</v>
      </c>
      <c r="R156" s="5">
        <f t="shared" si="12"/>
        <v>-3018317.48</v>
      </c>
      <c r="S156" s="5">
        <v>16266979.747099999</v>
      </c>
      <c r="T156" s="5">
        <v>37582869.263999999</v>
      </c>
      <c r="U156" s="6">
        <f t="shared" si="13"/>
        <v>169784284.84209999</v>
      </c>
    </row>
    <row r="157" spans="1:21" ht="25" customHeight="1" x14ac:dyDescent="0.25">
      <c r="A157" s="145"/>
      <c r="B157" s="142"/>
      <c r="C157" s="1">
        <v>2</v>
      </c>
      <c r="D157" s="1" t="s">
        <v>54</v>
      </c>
      <c r="E157" s="5" t="s">
        <v>225</v>
      </c>
      <c r="F157" s="5">
        <v>105101574.29090001</v>
      </c>
      <c r="G157" s="5">
        <v>0</v>
      </c>
      <c r="H157" s="5">
        <v>14372808.8068</v>
      </c>
      <c r="I157" s="5">
        <v>37721564.8662</v>
      </c>
      <c r="J157" s="6">
        <f t="shared" si="11"/>
        <v>157195947.9639</v>
      </c>
      <c r="K157" s="11"/>
      <c r="L157" s="151"/>
      <c r="M157" s="143"/>
      <c r="N157" s="12">
        <v>13</v>
      </c>
      <c r="O157" s="1" t="s">
        <v>71</v>
      </c>
      <c r="P157" s="5" t="s">
        <v>602</v>
      </c>
      <c r="Q157" s="5">
        <v>95491132.853200004</v>
      </c>
      <c r="R157" s="5">
        <f t="shared" si="12"/>
        <v>-3018317.48</v>
      </c>
      <c r="S157" s="5">
        <v>13058565.5306</v>
      </c>
      <c r="T157" s="5">
        <v>33707967.602700002</v>
      </c>
      <c r="U157" s="6">
        <f t="shared" si="13"/>
        <v>139239348.50650001</v>
      </c>
    </row>
    <row r="158" spans="1:21" ht="25" customHeight="1" x14ac:dyDescent="0.3">
      <c r="A158" s="145"/>
      <c r="B158" s="142"/>
      <c r="C158" s="1">
        <v>3</v>
      </c>
      <c r="D158" s="1" t="s">
        <v>54</v>
      </c>
      <c r="E158" s="5" t="s">
        <v>226</v>
      </c>
      <c r="F158" s="5">
        <v>147452955.5995</v>
      </c>
      <c r="G158" s="5">
        <v>0</v>
      </c>
      <c r="H158" s="5">
        <v>20164428.107999999</v>
      </c>
      <c r="I158" s="5">
        <v>48787977.931900002</v>
      </c>
      <c r="J158" s="6">
        <f t="shared" si="11"/>
        <v>216405361.63940001</v>
      </c>
      <c r="K158" s="11"/>
      <c r="L158" s="18"/>
      <c r="M158" s="131" t="s">
        <v>858</v>
      </c>
      <c r="N158" s="132"/>
      <c r="O158" s="133"/>
      <c r="P158" s="14"/>
      <c r="Q158" s="14">
        <f>SUM(Q145:Q157)</f>
        <v>1525771633.3411002</v>
      </c>
      <c r="R158" s="14">
        <f>SUM(R145:R157)</f>
        <v>-39238127.239999995</v>
      </c>
      <c r="S158" s="14">
        <f>SUM(S145:S157)</f>
        <v>208651717.31999999</v>
      </c>
      <c r="T158" s="14">
        <f>SUM(T145:T157)</f>
        <v>515029799.10820001</v>
      </c>
      <c r="U158" s="14">
        <f>SUM(U145:U157)</f>
        <v>2210215022.5292997</v>
      </c>
    </row>
    <row r="159" spans="1:21" ht="25" customHeight="1" x14ac:dyDescent="0.25">
      <c r="A159" s="145"/>
      <c r="B159" s="142"/>
      <c r="C159" s="1">
        <v>4</v>
      </c>
      <c r="D159" s="1" t="s">
        <v>54</v>
      </c>
      <c r="E159" s="5" t="s">
        <v>227</v>
      </c>
      <c r="F159" s="5">
        <v>84937360.953400001</v>
      </c>
      <c r="G159" s="5">
        <v>0</v>
      </c>
      <c r="H159" s="5">
        <v>11615320.301100001</v>
      </c>
      <c r="I159" s="5">
        <v>32761794.7797</v>
      </c>
      <c r="J159" s="6">
        <f t="shared" si="11"/>
        <v>129314476.0342</v>
      </c>
      <c r="K159" s="11"/>
      <c r="L159" s="149">
        <v>26</v>
      </c>
      <c r="M159" s="141">
        <v>26</v>
      </c>
      <c r="N159" s="12">
        <v>1</v>
      </c>
      <c r="O159" s="1" t="s">
        <v>72</v>
      </c>
      <c r="P159" s="5" t="s">
        <v>603</v>
      </c>
      <c r="Q159" s="5">
        <v>104999597.2492</v>
      </c>
      <c r="R159" s="5">
        <v>0</v>
      </c>
      <c r="S159" s="5">
        <v>14358863.2828</v>
      </c>
      <c r="T159" s="5">
        <v>37386199.529200003</v>
      </c>
      <c r="U159" s="6">
        <f>Q159+R159+S159+T159</f>
        <v>156744660.06120002</v>
      </c>
    </row>
    <row r="160" spans="1:21" ht="25" customHeight="1" x14ac:dyDescent="0.25">
      <c r="A160" s="145"/>
      <c r="B160" s="142"/>
      <c r="C160" s="1">
        <v>5</v>
      </c>
      <c r="D160" s="1" t="s">
        <v>54</v>
      </c>
      <c r="E160" s="5" t="s">
        <v>228</v>
      </c>
      <c r="F160" s="5">
        <v>117560208.16150001</v>
      </c>
      <c r="G160" s="5">
        <v>0</v>
      </c>
      <c r="H160" s="5">
        <v>16076546.9651</v>
      </c>
      <c r="I160" s="5">
        <v>40908292.4498</v>
      </c>
      <c r="J160" s="6">
        <f t="shared" si="11"/>
        <v>174545047.57640001</v>
      </c>
      <c r="K160" s="11"/>
      <c r="L160" s="150"/>
      <c r="M160" s="142"/>
      <c r="N160" s="12">
        <v>2</v>
      </c>
      <c r="O160" s="1" t="s">
        <v>72</v>
      </c>
      <c r="P160" s="5" t="s">
        <v>604</v>
      </c>
      <c r="Q160" s="5">
        <v>90149313.473800004</v>
      </c>
      <c r="R160" s="5">
        <v>0</v>
      </c>
      <c r="S160" s="5">
        <v>12328063.165200001</v>
      </c>
      <c r="T160" s="5">
        <v>31052011.0612</v>
      </c>
      <c r="U160" s="6">
        <f t="shared" ref="U160:U183" si="14">Q160+R160+S160+T160</f>
        <v>133529387.70019999</v>
      </c>
    </row>
    <row r="161" spans="1:21" ht="25" customHeight="1" x14ac:dyDescent="0.25">
      <c r="A161" s="145"/>
      <c r="B161" s="142"/>
      <c r="C161" s="1">
        <v>6</v>
      </c>
      <c r="D161" s="1" t="s">
        <v>54</v>
      </c>
      <c r="E161" s="5" t="s">
        <v>229</v>
      </c>
      <c r="F161" s="5">
        <v>84689836.171100006</v>
      </c>
      <c r="G161" s="5">
        <v>0</v>
      </c>
      <c r="H161" s="5">
        <v>11581470.8902</v>
      </c>
      <c r="I161" s="5">
        <v>31681708.837099999</v>
      </c>
      <c r="J161" s="6">
        <f t="shared" si="11"/>
        <v>127953015.89840001</v>
      </c>
      <c r="K161" s="11"/>
      <c r="L161" s="150"/>
      <c r="M161" s="142"/>
      <c r="N161" s="12">
        <v>3</v>
      </c>
      <c r="O161" s="1" t="s">
        <v>72</v>
      </c>
      <c r="P161" s="5" t="s">
        <v>605</v>
      </c>
      <c r="Q161" s="5">
        <v>103239679.3327</v>
      </c>
      <c r="R161" s="5">
        <v>0</v>
      </c>
      <c r="S161" s="5">
        <v>14118191.685900001</v>
      </c>
      <c r="T161" s="5">
        <v>42023865.216300003</v>
      </c>
      <c r="U161" s="6">
        <f t="shared" si="14"/>
        <v>159381736.2349</v>
      </c>
    </row>
    <row r="162" spans="1:21" ht="25" customHeight="1" x14ac:dyDescent="0.25">
      <c r="A162" s="145"/>
      <c r="B162" s="142"/>
      <c r="C162" s="1">
        <v>7</v>
      </c>
      <c r="D162" s="1" t="s">
        <v>54</v>
      </c>
      <c r="E162" s="5" t="s">
        <v>230</v>
      </c>
      <c r="F162" s="5">
        <v>141967641.9488</v>
      </c>
      <c r="G162" s="5">
        <v>0</v>
      </c>
      <c r="H162" s="5">
        <v>19414302.671</v>
      </c>
      <c r="I162" s="5">
        <v>45565004.1642</v>
      </c>
      <c r="J162" s="6">
        <f t="shared" si="11"/>
        <v>206946948.78400001</v>
      </c>
      <c r="K162" s="11"/>
      <c r="L162" s="150"/>
      <c r="M162" s="142"/>
      <c r="N162" s="12">
        <v>4</v>
      </c>
      <c r="O162" s="1" t="s">
        <v>72</v>
      </c>
      <c r="P162" s="5" t="s">
        <v>606</v>
      </c>
      <c r="Q162" s="5">
        <v>168059032.35800001</v>
      </c>
      <c r="R162" s="5">
        <v>0</v>
      </c>
      <c r="S162" s="5">
        <v>22982342.145</v>
      </c>
      <c r="T162" s="5">
        <v>40663290.863399997</v>
      </c>
      <c r="U162" s="6">
        <f t="shared" si="14"/>
        <v>231704665.3664</v>
      </c>
    </row>
    <row r="163" spans="1:21" ht="25" customHeight="1" x14ac:dyDescent="0.25">
      <c r="A163" s="145"/>
      <c r="B163" s="142"/>
      <c r="C163" s="1">
        <v>8</v>
      </c>
      <c r="D163" s="1" t="s">
        <v>54</v>
      </c>
      <c r="E163" s="5" t="s">
        <v>231</v>
      </c>
      <c r="F163" s="5">
        <v>93949292.332399994</v>
      </c>
      <c r="G163" s="5">
        <v>0</v>
      </c>
      <c r="H163" s="5">
        <v>12847716.3671</v>
      </c>
      <c r="I163" s="5">
        <v>35021391.961300001</v>
      </c>
      <c r="J163" s="6">
        <f t="shared" si="11"/>
        <v>141818400.66079998</v>
      </c>
      <c r="K163" s="11"/>
      <c r="L163" s="150"/>
      <c r="M163" s="142"/>
      <c r="N163" s="12">
        <v>5</v>
      </c>
      <c r="O163" s="1" t="s">
        <v>72</v>
      </c>
      <c r="P163" s="5" t="s">
        <v>607</v>
      </c>
      <c r="Q163" s="5">
        <v>100878392.4984</v>
      </c>
      <c r="R163" s="5">
        <v>0</v>
      </c>
      <c r="S163" s="5">
        <v>13795281.925100001</v>
      </c>
      <c r="T163" s="5">
        <v>38598768.630599998</v>
      </c>
      <c r="U163" s="6">
        <f t="shared" si="14"/>
        <v>153272443.05410001</v>
      </c>
    </row>
    <row r="164" spans="1:21" ht="25" customHeight="1" x14ac:dyDescent="0.25">
      <c r="A164" s="145"/>
      <c r="B164" s="142"/>
      <c r="C164" s="1">
        <v>9</v>
      </c>
      <c r="D164" s="1" t="s">
        <v>54</v>
      </c>
      <c r="E164" s="5" t="s">
        <v>232</v>
      </c>
      <c r="F164" s="5">
        <v>111579030.7475</v>
      </c>
      <c r="G164" s="5">
        <v>0</v>
      </c>
      <c r="H164" s="5">
        <v>15258611.363299999</v>
      </c>
      <c r="I164" s="5">
        <v>38953851.220399998</v>
      </c>
      <c r="J164" s="6">
        <f t="shared" si="11"/>
        <v>165791493.3312</v>
      </c>
      <c r="K164" s="11"/>
      <c r="L164" s="150"/>
      <c r="M164" s="142"/>
      <c r="N164" s="12">
        <v>6</v>
      </c>
      <c r="O164" s="1" t="s">
        <v>72</v>
      </c>
      <c r="P164" s="5" t="s">
        <v>608</v>
      </c>
      <c r="Q164" s="5">
        <v>106246327.6249</v>
      </c>
      <c r="R164" s="5">
        <v>0</v>
      </c>
      <c r="S164" s="5">
        <v>14529355.660700001</v>
      </c>
      <c r="T164" s="5">
        <v>39686321.958300002</v>
      </c>
      <c r="U164" s="6">
        <f t="shared" si="14"/>
        <v>160462005.2439</v>
      </c>
    </row>
    <row r="165" spans="1:21" ht="25" customHeight="1" x14ac:dyDescent="0.25">
      <c r="A165" s="145"/>
      <c r="B165" s="142"/>
      <c r="C165" s="1">
        <v>10</v>
      </c>
      <c r="D165" s="1" t="s">
        <v>54</v>
      </c>
      <c r="E165" s="5" t="s">
        <v>233</v>
      </c>
      <c r="F165" s="5">
        <v>95105731.894099995</v>
      </c>
      <c r="G165" s="5">
        <v>0</v>
      </c>
      <c r="H165" s="5">
        <v>13005861.3314</v>
      </c>
      <c r="I165" s="5">
        <v>34160461.187100001</v>
      </c>
      <c r="J165" s="6">
        <f t="shared" si="11"/>
        <v>142272054.41259998</v>
      </c>
      <c r="K165" s="11"/>
      <c r="L165" s="150"/>
      <c r="M165" s="142"/>
      <c r="N165" s="12">
        <v>7</v>
      </c>
      <c r="O165" s="1" t="s">
        <v>72</v>
      </c>
      <c r="P165" s="5" t="s">
        <v>609</v>
      </c>
      <c r="Q165" s="5">
        <v>100635212.5653</v>
      </c>
      <c r="R165" s="5">
        <v>0</v>
      </c>
      <c r="S165" s="5">
        <v>13762026.679300001</v>
      </c>
      <c r="T165" s="5">
        <v>36929682.197300002</v>
      </c>
      <c r="U165" s="6">
        <f t="shared" si="14"/>
        <v>151326921.44190001</v>
      </c>
    </row>
    <row r="166" spans="1:21" ht="25" customHeight="1" x14ac:dyDescent="0.25">
      <c r="A166" s="145"/>
      <c r="B166" s="142"/>
      <c r="C166" s="1">
        <v>11</v>
      </c>
      <c r="D166" s="1" t="s">
        <v>54</v>
      </c>
      <c r="E166" s="5" t="s">
        <v>234</v>
      </c>
      <c r="F166" s="5">
        <v>137028107.3628</v>
      </c>
      <c r="G166" s="5">
        <v>0</v>
      </c>
      <c r="H166" s="5">
        <v>18738813.396200001</v>
      </c>
      <c r="I166" s="5">
        <v>49318749.599200003</v>
      </c>
      <c r="J166" s="6">
        <f t="shared" si="11"/>
        <v>205085670.35820001</v>
      </c>
      <c r="K166" s="11"/>
      <c r="L166" s="150"/>
      <c r="M166" s="142"/>
      <c r="N166" s="12">
        <v>8</v>
      </c>
      <c r="O166" s="1" t="s">
        <v>72</v>
      </c>
      <c r="P166" s="5" t="s">
        <v>610</v>
      </c>
      <c r="Q166" s="5">
        <v>89923938.4322</v>
      </c>
      <c r="R166" s="5">
        <v>0</v>
      </c>
      <c r="S166" s="5">
        <v>12297242.766899999</v>
      </c>
      <c r="T166" s="5">
        <v>33867886.484099999</v>
      </c>
      <c r="U166" s="6">
        <f t="shared" si="14"/>
        <v>136089067.6832</v>
      </c>
    </row>
    <row r="167" spans="1:21" ht="25" customHeight="1" x14ac:dyDescent="0.25">
      <c r="A167" s="145"/>
      <c r="B167" s="142"/>
      <c r="C167" s="1">
        <v>12</v>
      </c>
      <c r="D167" s="1" t="s">
        <v>54</v>
      </c>
      <c r="E167" s="5" t="s">
        <v>235</v>
      </c>
      <c r="F167" s="5">
        <v>97045493.937199995</v>
      </c>
      <c r="G167" s="5">
        <v>0</v>
      </c>
      <c r="H167" s="5">
        <v>13271126.9011</v>
      </c>
      <c r="I167" s="5">
        <v>36230017.612099998</v>
      </c>
      <c r="J167" s="6">
        <f t="shared" si="11"/>
        <v>146546638.45039999</v>
      </c>
      <c r="K167" s="11"/>
      <c r="L167" s="150"/>
      <c r="M167" s="142"/>
      <c r="N167" s="12">
        <v>9</v>
      </c>
      <c r="O167" s="1" t="s">
        <v>72</v>
      </c>
      <c r="P167" s="5" t="s">
        <v>611</v>
      </c>
      <c r="Q167" s="5">
        <v>97033106.203600004</v>
      </c>
      <c r="R167" s="5">
        <v>0</v>
      </c>
      <c r="S167" s="5">
        <v>13269432.8587</v>
      </c>
      <c r="T167" s="5">
        <v>36485834.249200001</v>
      </c>
      <c r="U167" s="6">
        <f t="shared" si="14"/>
        <v>146788373.31150001</v>
      </c>
    </row>
    <row r="168" spans="1:21" ht="25" customHeight="1" x14ac:dyDescent="0.25">
      <c r="A168" s="145"/>
      <c r="B168" s="142"/>
      <c r="C168" s="1">
        <v>13</v>
      </c>
      <c r="D168" s="1" t="s">
        <v>54</v>
      </c>
      <c r="E168" s="5" t="s">
        <v>236</v>
      </c>
      <c r="F168" s="5">
        <v>111967896.2902</v>
      </c>
      <c r="G168" s="5">
        <v>0</v>
      </c>
      <c r="H168" s="5">
        <v>15311789.3498</v>
      </c>
      <c r="I168" s="5">
        <v>43855979.8059</v>
      </c>
      <c r="J168" s="6">
        <f t="shared" si="11"/>
        <v>171135665.44589999</v>
      </c>
      <c r="K168" s="11"/>
      <c r="L168" s="150"/>
      <c r="M168" s="142"/>
      <c r="N168" s="12">
        <v>10</v>
      </c>
      <c r="O168" s="1" t="s">
        <v>72</v>
      </c>
      <c r="P168" s="5" t="s">
        <v>612</v>
      </c>
      <c r="Q168" s="5">
        <v>106860707.23280001</v>
      </c>
      <c r="R168" s="5">
        <v>0</v>
      </c>
      <c r="S168" s="5">
        <v>14613373.0572</v>
      </c>
      <c r="T168" s="5">
        <v>38983464.82</v>
      </c>
      <c r="U168" s="6">
        <f t="shared" si="14"/>
        <v>160457545.11000001</v>
      </c>
    </row>
    <row r="169" spans="1:21" ht="25" customHeight="1" x14ac:dyDescent="0.25">
      <c r="A169" s="145"/>
      <c r="B169" s="142"/>
      <c r="C169" s="1">
        <v>14</v>
      </c>
      <c r="D169" s="1" t="s">
        <v>54</v>
      </c>
      <c r="E169" s="5" t="s">
        <v>237</v>
      </c>
      <c r="F169" s="5">
        <v>98973786.451900005</v>
      </c>
      <c r="G169" s="5">
        <v>0</v>
      </c>
      <c r="H169" s="5">
        <v>13534823.9944</v>
      </c>
      <c r="I169" s="5">
        <v>33687834.440099999</v>
      </c>
      <c r="J169" s="6">
        <f t="shared" si="11"/>
        <v>146196444.88639998</v>
      </c>
      <c r="K169" s="11"/>
      <c r="L169" s="150"/>
      <c r="M169" s="142"/>
      <c r="N169" s="12">
        <v>11</v>
      </c>
      <c r="O169" s="1" t="s">
        <v>72</v>
      </c>
      <c r="P169" s="5" t="s">
        <v>613</v>
      </c>
      <c r="Q169" s="5">
        <v>104380973.1128</v>
      </c>
      <c r="R169" s="5">
        <v>0</v>
      </c>
      <c r="S169" s="5">
        <v>14274265.440300001</v>
      </c>
      <c r="T169" s="5">
        <v>35474884.546599999</v>
      </c>
      <c r="U169" s="6">
        <f t="shared" si="14"/>
        <v>154130123.0997</v>
      </c>
    </row>
    <row r="170" spans="1:21" ht="25" customHeight="1" x14ac:dyDescent="0.25">
      <c r="A170" s="145"/>
      <c r="B170" s="142"/>
      <c r="C170" s="1">
        <v>15</v>
      </c>
      <c r="D170" s="1" t="s">
        <v>54</v>
      </c>
      <c r="E170" s="5" t="s">
        <v>238</v>
      </c>
      <c r="F170" s="5">
        <v>91083551.678900003</v>
      </c>
      <c r="G170" s="5">
        <v>0</v>
      </c>
      <c r="H170" s="5">
        <v>12455821.7377</v>
      </c>
      <c r="I170" s="5">
        <v>31236350.631299999</v>
      </c>
      <c r="J170" s="6">
        <f t="shared" si="11"/>
        <v>134775724.04789999</v>
      </c>
      <c r="K170" s="11"/>
      <c r="L170" s="150"/>
      <c r="M170" s="142"/>
      <c r="N170" s="12">
        <v>12</v>
      </c>
      <c r="O170" s="1" t="s">
        <v>72</v>
      </c>
      <c r="P170" s="5" t="s">
        <v>614</v>
      </c>
      <c r="Q170" s="5">
        <v>121459874.2352</v>
      </c>
      <c r="R170" s="5">
        <v>0</v>
      </c>
      <c r="S170" s="5">
        <v>16609832.5535</v>
      </c>
      <c r="T170" s="5">
        <v>43847585.254199997</v>
      </c>
      <c r="U170" s="6">
        <f t="shared" si="14"/>
        <v>181917292.04290003</v>
      </c>
    </row>
    <row r="171" spans="1:21" ht="25" customHeight="1" x14ac:dyDescent="0.25">
      <c r="A171" s="145"/>
      <c r="B171" s="142"/>
      <c r="C171" s="1">
        <v>16</v>
      </c>
      <c r="D171" s="1" t="s">
        <v>54</v>
      </c>
      <c r="E171" s="5" t="s">
        <v>239</v>
      </c>
      <c r="F171" s="5">
        <v>133462897.3247</v>
      </c>
      <c r="G171" s="5">
        <v>0</v>
      </c>
      <c r="H171" s="5">
        <v>18251265.206900001</v>
      </c>
      <c r="I171" s="5">
        <v>39271508.75</v>
      </c>
      <c r="J171" s="6">
        <f t="shared" si="11"/>
        <v>190985671.2816</v>
      </c>
      <c r="K171" s="11"/>
      <c r="L171" s="150"/>
      <c r="M171" s="142"/>
      <c r="N171" s="12">
        <v>13</v>
      </c>
      <c r="O171" s="1" t="s">
        <v>72</v>
      </c>
      <c r="P171" s="5" t="s">
        <v>615</v>
      </c>
      <c r="Q171" s="5">
        <v>124419980.5561</v>
      </c>
      <c r="R171" s="5">
        <v>0</v>
      </c>
      <c r="S171" s="5">
        <v>17014631.839200001</v>
      </c>
      <c r="T171" s="5">
        <v>41476145.101899996</v>
      </c>
      <c r="U171" s="6">
        <f t="shared" si="14"/>
        <v>182910757.49720001</v>
      </c>
    </row>
    <row r="172" spans="1:21" ht="25" customHeight="1" x14ac:dyDescent="0.25">
      <c r="A172" s="145"/>
      <c r="B172" s="142"/>
      <c r="C172" s="1">
        <v>17</v>
      </c>
      <c r="D172" s="1" t="s">
        <v>54</v>
      </c>
      <c r="E172" s="5" t="s">
        <v>240</v>
      </c>
      <c r="F172" s="5">
        <v>137547082.77149999</v>
      </c>
      <c r="G172" s="5">
        <v>0</v>
      </c>
      <c r="H172" s="5">
        <v>18809784.115499999</v>
      </c>
      <c r="I172" s="5">
        <v>43240130.289999999</v>
      </c>
      <c r="J172" s="6">
        <f t="shared" si="11"/>
        <v>199596997.17699999</v>
      </c>
      <c r="K172" s="11"/>
      <c r="L172" s="150"/>
      <c r="M172" s="142"/>
      <c r="N172" s="12">
        <v>14</v>
      </c>
      <c r="O172" s="1" t="s">
        <v>72</v>
      </c>
      <c r="P172" s="5" t="s">
        <v>616</v>
      </c>
      <c r="Q172" s="5">
        <v>137765939.42550001</v>
      </c>
      <c r="R172" s="5">
        <v>0</v>
      </c>
      <c r="S172" s="5">
        <v>18839713.1138</v>
      </c>
      <c r="T172" s="5">
        <v>42967692.355899997</v>
      </c>
      <c r="U172" s="6">
        <f t="shared" si="14"/>
        <v>199573344.89519998</v>
      </c>
    </row>
    <row r="173" spans="1:21" ht="25" customHeight="1" x14ac:dyDescent="0.25">
      <c r="A173" s="145"/>
      <c r="B173" s="142"/>
      <c r="C173" s="1">
        <v>18</v>
      </c>
      <c r="D173" s="1" t="s">
        <v>54</v>
      </c>
      <c r="E173" s="5" t="s">
        <v>241</v>
      </c>
      <c r="F173" s="5">
        <v>76586283.025099993</v>
      </c>
      <c r="G173" s="5">
        <v>0</v>
      </c>
      <c r="H173" s="5">
        <v>10473297.0041</v>
      </c>
      <c r="I173" s="5">
        <v>30875818.564599998</v>
      </c>
      <c r="J173" s="6">
        <f t="shared" si="11"/>
        <v>117935398.59379998</v>
      </c>
      <c r="K173" s="11"/>
      <c r="L173" s="150"/>
      <c r="M173" s="142"/>
      <c r="N173" s="12">
        <v>15</v>
      </c>
      <c r="O173" s="1" t="s">
        <v>72</v>
      </c>
      <c r="P173" s="5" t="s">
        <v>617</v>
      </c>
      <c r="Q173" s="5">
        <v>162555242.89449999</v>
      </c>
      <c r="R173" s="5">
        <v>0</v>
      </c>
      <c r="S173" s="5">
        <v>22229690.111000001</v>
      </c>
      <c r="T173" s="5">
        <v>44275911.1096</v>
      </c>
      <c r="U173" s="6">
        <f t="shared" si="14"/>
        <v>229060844.1151</v>
      </c>
    </row>
    <row r="174" spans="1:21" ht="25" customHeight="1" x14ac:dyDescent="0.25">
      <c r="A174" s="145"/>
      <c r="B174" s="142"/>
      <c r="C174" s="1">
        <v>19</v>
      </c>
      <c r="D174" s="1" t="s">
        <v>54</v>
      </c>
      <c r="E174" s="5" t="s">
        <v>242</v>
      </c>
      <c r="F174" s="5">
        <v>103176619.9904</v>
      </c>
      <c r="G174" s="5">
        <v>0</v>
      </c>
      <c r="H174" s="5">
        <v>14109568.219699999</v>
      </c>
      <c r="I174" s="5">
        <v>34820779.401000001</v>
      </c>
      <c r="J174" s="6">
        <f t="shared" si="11"/>
        <v>152106967.61109999</v>
      </c>
      <c r="K174" s="11"/>
      <c r="L174" s="150"/>
      <c r="M174" s="142"/>
      <c r="N174" s="12">
        <v>16</v>
      </c>
      <c r="O174" s="1" t="s">
        <v>72</v>
      </c>
      <c r="P174" s="5" t="s">
        <v>618</v>
      </c>
      <c r="Q174" s="5">
        <v>102951470.5221</v>
      </c>
      <c r="R174" s="5">
        <v>0</v>
      </c>
      <c r="S174" s="5">
        <v>14078778.6689</v>
      </c>
      <c r="T174" s="5">
        <v>43135414.860299997</v>
      </c>
      <c r="U174" s="6">
        <f t="shared" si="14"/>
        <v>160165664.05129999</v>
      </c>
    </row>
    <row r="175" spans="1:21" ht="25" customHeight="1" x14ac:dyDescent="0.25">
      <c r="A175" s="145"/>
      <c r="B175" s="142"/>
      <c r="C175" s="1">
        <v>20</v>
      </c>
      <c r="D175" s="1" t="s">
        <v>54</v>
      </c>
      <c r="E175" s="5" t="s">
        <v>243</v>
      </c>
      <c r="F175" s="5">
        <v>122098348.9224</v>
      </c>
      <c r="G175" s="5">
        <v>0</v>
      </c>
      <c r="H175" s="5">
        <v>16697144.990700001</v>
      </c>
      <c r="I175" s="5">
        <v>37901117.7223</v>
      </c>
      <c r="J175" s="6">
        <f t="shared" si="11"/>
        <v>176696611.6354</v>
      </c>
      <c r="K175" s="11"/>
      <c r="L175" s="150"/>
      <c r="M175" s="142"/>
      <c r="N175" s="12">
        <v>17</v>
      </c>
      <c r="O175" s="1" t="s">
        <v>72</v>
      </c>
      <c r="P175" s="5" t="s">
        <v>619</v>
      </c>
      <c r="Q175" s="5">
        <v>139736122.25099999</v>
      </c>
      <c r="R175" s="5">
        <v>0</v>
      </c>
      <c r="S175" s="5">
        <v>19109138.7742</v>
      </c>
      <c r="T175" s="5">
        <v>46785875.451399997</v>
      </c>
      <c r="U175" s="6">
        <f t="shared" si="14"/>
        <v>205631136.47659999</v>
      </c>
    </row>
    <row r="176" spans="1:21" ht="25" customHeight="1" x14ac:dyDescent="0.25">
      <c r="A176" s="145"/>
      <c r="B176" s="142"/>
      <c r="C176" s="1">
        <v>21</v>
      </c>
      <c r="D176" s="1" t="s">
        <v>54</v>
      </c>
      <c r="E176" s="5" t="s">
        <v>244</v>
      </c>
      <c r="F176" s="5">
        <v>177804372.23339999</v>
      </c>
      <c r="G176" s="5">
        <v>0</v>
      </c>
      <c r="H176" s="5">
        <v>24315032.9989</v>
      </c>
      <c r="I176" s="5">
        <v>69890137.107899994</v>
      </c>
      <c r="J176" s="6">
        <f t="shared" si="11"/>
        <v>272009542.34019995</v>
      </c>
      <c r="K176" s="11"/>
      <c r="L176" s="150"/>
      <c r="M176" s="142"/>
      <c r="N176" s="12">
        <v>18</v>
      </c>
      <c r="O176" s="1" t="s">
        <v>72</v>
      </c>
      <c r="P176" s="5" t="s">
        <v>620</v>
      </c>
      <c r="Q176" s="5">
        <v>94388748.243699998</v>
      </c>
      <c r="R176" s="5">
        <v>0</v>
      </c>
      <c r="S176" s="5">
        <v>12907812.6676</v>
      </c>
      <c r="T176" s="5">
        <v>34931527.398699999</v>
      </c>
      <c r="U176" s="6">
        <f t="shared" si="14"/>
        <v>142228088.31</v>
      </c>
    </row>
    <row r="177" spans="1:21" ht="25" customHeight="1" x14ac:dyDescent="0.25">
      <c r="A177" s="145"/>
      <c r="B177" s="142"/>
      <c r="C177" s="1">
        <v>22</v>
      </c>
      <c r="D177" s="1" t="s">
        <v>54</v>
      </c>
      <c r="E177" s="5" t="s">
        <v>245</v>
      </c>
      <c r="F177" s="5">
        <v>111031557.6196</v>
      </c>
      <c r="G177" s="5">
        <v>0</v>
      </c>
      <c r="H177" s="5">
        <v>15183743.5353</v>
      </c>
      <c r="I177" s="5">
        <v>36989845.025799997</v>
      </c>
      <c r="J177" s="6">
        <f t="shared" si="11"/>
        <v>163205146.1807</v>
      </c>
      <c r="K177" s="11"/>
      <c r="L177" s="150"/>
      <c r="M177" s="142"/>
      <c r="N177" s="12">
        <v>19</v>
      </c>
      <c r="O177" s="1" t="s">
        <v>72</v>
      </c>
      <c r="P177" s="5" t="s">
        <v>621</v>
      </c>
      <c r="Q177" s="5">
        <v>108630577.9033</v>
      </c>
      <c r="R177" s="5">
        <v>0</v>
      </c>
      <c r="S177" s="5">
        <v>14855405.7093</v>
      </c>
      <c r="T177" s="5">
        <v>39498798.297799997</v>
      </c>
      <c r="U177" s="6">
        <f t="shared" si="14"/>
        <v>162984781.9104</v>
      </c>
    </row>
    <row r="178" spans="1:21" ht="25" customHeight="1" x14ac:dyDescent="0.25">
      <c r="A178" s="145"/>
      <c r="B178" s="142"/>
      <c r="C178" s="1">
        <v>23</v>
      </c>
      <c r="D178" s="1" t="s">
        <v>54</v>
      </c>
      <c r="E178" s="5" t="s">
        <v>246</v>
      </c>
      <c r="F178" s="5">
        <v>103394726.9108</v>
      </c>
      <c r="G178" s="5">
        <v>0</v>
      </c>
      <c r="H178" s="5">
        <v>14139394.6908</v>
      </c>
      <c r="I178" s="5">
        <v>35922931.886200003</v>
      </c>
      <c r="J178" s="6">
        <f t="shared" si="11"/>
        <v>153457053.4878</v>
      </c>
      <c r="K178" s="11"/>
      <c r="L178" s="150"/>
      <c r="M178" s="142"/>
      <c r="N178" s="12">
        <v>20</v>
      </c>
      <c r="O178" s="1" t="s">
        <v>72</v>
      </c>
      <c r="P178" s="5" t="s">
        <v>622</v>
      </c>
      <c r="Q178" s="5">
        <v>125293205.6998</v>
      </c>
      <c r="R178" s="5">
        <v>0</v>
      </c>
      <c r="S178" s="5">
        <v>17134046.7777</v>
      </c>
      <c r="T178" s="5">
        <v>41499302.386100002</v>
      </c>
      <c r="U178" s="6">
        <f t="shared" si="14"/>
        <v>183926554.86359999</v>
      </c>
    </row>
    <row r="179" spans="1:21" ht="25" customHeight="1" x14ac:dyDescent="0.25">
      <c r="A179" s="145"/>
      <c r="B179" s="142"/>
      <c r="C179" s="1">
        <v>24</v>
      </c>
      <c r="D179" s="1" t="s">
        <v>54</v>
      </c>
      <c r="E179" s="5" t="s">
        <v>247</v>
      </c>
      <c r="F179" s="5">
        <v>100923056.68880001</v>
      </c>
      <c r="G179" s="5">
        <v>0</v>
      </c>
      <c r="H179" s="5">
        <v>13801389.8248</v>
      </c>
      <c r="I179" s="5">
        <v>35352138.390699998</v>
      </c>
      <c r="J179" s="6">
        <f t="shared" si="11"/>
        <v>150076584.9043</v>
      </c>
      <c r="K179" s="11"/>
      <c r="L179" s="150"/>
      <c r="M179" s="142"/>
      <c r="N179" s="12">
        <v>21</v>
      </c>
      <c r="O179" s="1" t="s">
        <v>72</v>
      </c>
      <c r="P179" s="5" t="s">
        <v>623</v>
      </c>
      <c r="Q179" s="5">
        <v>117867140.322</v>
      </c>
      <c r="R179" s="5">
        <v>0</v>
      </c>
      <c r="S179" s="5">
        <v>16118520.430199999</v>
      </c>
      <c r="T179" s="5">
        <v>41006287.160599999</v>
      </c>
      <c r="U179" s="6">
        <f t="shared" si="14"/>
        <v>174991947.91279998</v>
      </c>
    </row>
    <row r="180" spans="1:21" ht="25" customHeight="1" x14ac:dyDescent="0.25">
      <c r="A180" s="145"/>
      <c r="B180" s="142"/>
      <c r="C180" s="1">
        <v>25</v>
      </c>
      <c r="D180" s="1" t="s">
        <v>54</v>
      </c>
      <c r="E180" s="5" t="s">
        <v>248</v>
      </c>
      <c r="F180" s="5">
        <v>115422550.9189</v>
      </c>
      <c r="G180" s="5">
        <v>0</v>
      </c>
      <c r="H180" s="5">
        <v>15784218.909600001</v>
      </c>
      <c r="I180" s="5">
        <v>46026303.978699997</v>
      </c>
      <c r="J180" s="6">
        <f t="shared" si="11"/>
        <v>177233073.80720001</v>
      </c>
      <c r="K180" s="11"/>
      <c r="L180" s="150"/>
      <c r="M180" s="142"/>
      <c r="N180" s="12">
        <v>22</v>
      </c>
      <c r="O180" s="1" t="s">
        <v>72</v>
      </c>
      <c r="P180" s="5" t="s">
        <v>624</v>
      </c>
      <c r="Q180" s="5">
        <v>139337019.25389999</v>
      </c>
      <c r="R180" s="5">
        <v>0</v>
      </c>
      <c r="S180" s="5">
        <v>19054560.7995</v>
      </c>
      <c r="T180" s="5">
        <v>45986026.2095</v>
      </c>
      <c r="U180" s="6">
        <f t="shared" si="14"/>
        <v>204377606.26289999</v>
      </c>
    </row>
    <row r="181" spans="1:21" ht="25" customHeight="1" x14ac:dyDescent="0.25">
      <c r="A181" s="145"/>
      <c r="B181" s="142"/>
      <c r="C181" s="1">
        <v>26</v>
      </c>
      <c r="D181" s="1" t="s">
        <v>54</v>
      </c>
      <c r="E181" s="5" t="s">
        <v>249</v>
      </c>
      <c r="F181" s="5">
        <v>100330940.868</v>
      </c>
      <c r="G181" s="5">
        <v>0</v>
      </c>
      <c r="H181" s="5">
        <v>13720417.036900001</v>
      </c>
      <c r="I181" s="5">
        <v>34508743.386100002</v>
      </c>
      <c r="J181" s="6">
        <f t="shared" si="11"/>
        <v>148560101.29100001</v>
      </c>
      <c r="K181" s="11"/>
      <c r="L181" s="150"/>
      <c r="M181" s="142"/>
      <c r="N181" s="12">
        <v>23</v>
      </c>
      <c r="O181" s="1" t="s">
        <v>72</v>
      </c>
      <c r="P181" s="5" t="s">
        <v>625</v>
      </c>
      <c r="Q181" s="5">
        <v>101900661.0226</v>
      </c>
      <c r="R181" s="5">
        <v>0</v>
      </c>
      <c r="S181" s="5">
        <v>13935078.7849</v>
      </c>
      <c r="T181" s="5">
        <v>44406464.4947</v>
      </c>
      <c r="U181" s="6">
        <f t="shared" si="14"/>
        <v>160242204.30219999</v>
      </c>
    </row>
    <row r="182" spans="1:21" ht="25" customHeight="1" x14ac:dyDescent="0.25">
      <c r="A182" s="145"/>
      <c r="B182" s="143"/>
      <c r="C182" s="1">
        <v>27</v>
      </c>
      <c r="D182" s="1" t="s">
        <v>54</v>
      </c>
      <c r="E182" s="5" t="s">
        <v>250</v>
      </c>
      <c r="F182" s="5">
        <v>97307549.172999993</v>
      </c>
      <c r="G182" s="5">
        <v>0</v>
      </c>
      <c r="H182" s="5">
        <v>13306963.3748</v>
      </c>
      <c r="I182" s="5">
        <v>34720011.653300002</v>
      </c>
      <c r="J182" s="6">
        <f t="shared" si="11"/>
        <v>145334524.20109999</v>
      </c>
      <c r="K182" s="11"/>
      <c r="L182" s="150"/>
      <c r="M182" s="142"/>
      <c r="N182" s="12">
        <v>24</v>
      </c>
      <c r="O182" s="1" t="s">
        <v>72</v>
      </c>
      <c r="P182" s="5" t="s">
        <v>626</v>
      </c>
      <c r="Q182" s="5">
        <v>82930963.648000002</v>
      </c>
      <c r="R182" s="5">
        <v>0</v>
      </c>
      <c r="S182" s="5">
        <v>11340942.252499999</v>
      </c>
      <c r="T182" s="5">
        <v>33244485.6798</v>
      </c>
      <c r="U182" s="6">
        <f t="shared" si="14"/>
        <v>127516391.5803</v>
      </c>
    </row>
    <row r="183" spans="1:21" ht="25" customHeight="1" x14ac:dyDescent="0.3">
      <c r="A183" s="1"/>
      <c r="B183" s="131" t="s">
        <v>841</v>
      </c>
      <c r="C183" s="132"/>
      <c r="D183" s="133"/>
      <c r="E183" s="14"/>
      <c r="F183" s="14">
        <f>SUM(F156:F182)</f>
        <v>3006220848.2956996</v>
      </c>
      <c r="G183" s="14">
        <f>SUM(G156:G182)</f>
        <v>0</v>
      </c>
      <c r="H183" s="14">
        <f>SUM(H156:H182)</f>
        <v>411105521.25480008</v>
      </c>
      <c r="I183" s="14">
        <f>SUM(I156:I182)</f>
        <v>1053951156.1496</v>
      </c>
      <c r="J183" s="14">
        <f>SUM(J156:J182)</f>
        <v>4471277525.7001009</v>
      </c>
      <c r="K183" s="11"/>
      <c r="L183" s="151"/>
      <c r="M183" s="143"/>
      <c r="N183" s="12">
        <v>25</v>
      </c>
      <c r="O183" s="1" t="s">
        <v>72</v>
      </c>
      <c r="P183" s="5" t="s">
        <v>627</v>
      </c>
      <c r="Q183" s="5">
        <v>92442373.602400005</v>
      </c>
      <c r="R183" s="5">
        <v>0</v>
      </c>
      <c r="S183" s="5">
        <v>12641642.8146</v>
      </c>
      <c r="T183" s="5">
        <v>33096732.137899999</v>
      </c>
      <c r="U183" s="6">
        <f t="shared" si="14"/>
        <v>138180748.55490002</v>
      </c>
    </row>
    <row r="184" spans="1:21" ht="25" customHeight="1" x14ac:dyDescent="0.3">
      <c r="A184" s="145">
        <v>9</v>
      </c>
      <c r="B184" s="141" t="s">
        <v>55</v>
      </c>
      <c r="C184" s="1">
        <v>1</v>
      </c>
      <c r="D184" s="1" t="s">
        <v>55</v>
      </c>
      <c r="E184" s="5" t="s">
        <v>251</v>
      </c>
      <c r="F184" s="5">
        <v>103158926.0601</v>
      </c>
      <c r="G184" s="5">
        <v>-2017457.56</v>
      </c>
      <c r="H184" s="5">
        <v>14107148.5463</v>
      </c>
      <c r="I184" s="5">
        <v>37770656.349299997</v>
      </c>
      <c r="J184" s="6">
        <f t="shared" si="11"/>
        <v>153019273.39569998</v>
      </c>
      <c r="K184" s="11"/>
      <c r="L184" s="18"/>
      <c r="M184" s="131" t="s">
        <v>859</v>
      </c>
      <c r="N184" s="132"/>
      <c r="O184" s="133"/>
      <c r="P184" s="14"/>
      <c r="Q184" s="14">
        <f>SUM(Q159:Q183)</f>
        <v>2824085599.6637993</v>
      </c>
      <c r="R184" s="14">
        <f>SUM(R159:R183)</f>
        <v>0</v>
      </c>
      <c r="S184" s="14">
        <f>SUM(S159:S183)</f>
        <v>386198233.96399987</v>
      </c>
      <c r="T184" s="14">
        <f>SUM(T159:T183)</f>
        <v>987310457.45459974</v>
      </c>
      <c r="U184" s="14">
        <f>SUM(U159:U183)</f>
        <v>4197594291.0823994</v>
      </c>
    </row>
    <row r="185" spans="1:21" ht="25" customHeight="1" x14ac:dyDescent="0.25">
      <c r="A185" s="145"/>
      <c r="B185" s="142"/>
      <c r="C185" s="1">
        <v>2</v>
      </c>
      <c r="D185" s="1" t="s">
        <v>55</v>
      </c>
      <c r="E185" s="5" t="s">
        <v>252</v>
      </c>
      <c r="F185" s="5">
        <v>129669518.59100001</v>
      </c>
      <c r="G185" s="5">
        <v>-2544453.37</v>
      </c>
      <c r="H185" s="5">
        <v>17732514.582699999</v>
      </c>
      <c r="I185" s="5">
        <v>38301176.306999996</v>
      </c>
      <c r="J185" s="6">
        <f t="shared" si="11"/>
        <v>183158756.11070001</v>
      </c>
      <c r="K185" s="11"/>
      <c r="L185" s="149">
        <v>27</v>
      </c>
      <c r="M185" s="141">
        <v>27</v>
      </c>
      <c r="N185" s="12">
        <v>1</v>
      </c>
      <c r="O185" s="1" t="s">
        <v>73</v>
      </c>
      <c r="P185" s="5" t="s">
        <v>628</v>
      </c>
      <c r="Q185" s="5">
        <v>103786416.33769999</v>
      </c>
      <c r="R185" s="5">
        <f>-5788847.52</f>
        <v>-5788847.5199999996</v>
      </c>
      <c r="S185" s="5">
        <v>14192958.847899999</v>
      </c>
      <c r="T185" s="5">
        <v>43570106.577200003</v>
      </c>
      <c r="U185" s="6">
        <f>Q185+R185+S185+T185</f>
        <v>155760634.2428</v>
      </c>
    </row>
    <row r="186" spans="1:21" ht="25" customHeight="1" x14ac:dyDescent="0.25">
      <c r="A186" s="145"/>
      <c r="B186" s="142"/>
      <c r="C186" s="1">
        <v>3</v>
      </c>
      <c r="D186" s="1" t="s">
        <v>55</v>
      </c>
      <c r="E186" s="5" t="s">
        <v>253</v>
      </c>
      <c r="F186" s="5">
        <v>124131913.0161</v>
      </c>
      <c r="G186" s="5">
        <v>-2434582.2599999998</v>
      </c>
      <c r="H186" s="5">
        <v>16975238.141199999</v>
      </c>
      <c r="I186" s="5">
        <v>48392214.6285</v>
      </c>
      <c r="J186" s="6">
        <f t="shared" si="11"/>
        <v>187064783.52579999</v>
      </c>
      <c r="K186" s="11"/>
      <c r="L186" s="150"/>
      <c r="M186" s="142"/>
      <c r="N186" s="12">
        <v>2</v>
      </c>
      <c r="O186" s="1" t="s">
        <v>73</v>
      </c>
      <c r="P186" s="5" t="s">
        <v>629</v>
      </c>
      <c r="Q186" s="5">
        <v>107143594.41159999</v>
      </c>
      <c r="R186" s="5">
        <f t="shared" ref="R186:R204" si="15">-5788847.52</f>
        <v>-5788847.5199999996</v>
      </c>
      <c r="S186" s="5">
        <v>14652058.3325</v>
      </c>
      <c r="T186" s="5">
        <v>47677084.500200003</v>
      </c>
      <c r="U186" s="6">
        <f t="shared" ref="U186:U204" si="16">Q186+R186+S186+T186</f>
        <v>163683889.7243</v>
      </c>
    </row>
    <row r="187" spans="1:21" ht="25" customHeight="1" x14ac:dyDescent="0.25">
      <c r="A187" s="145"/>
      <c r="B187" s="142"/>
      <c r="C187" s="1">
        <v>4</v>
      </c>
      <c r="D187" s="1" t="s">
        <v>55</v>
      </c>
      <c r="E187" s="5" t="s">
        <v>254</v>
      </c>
      <c r="F187" s="5">
        <v>80092083.923600003</v>
      </c>
      <c r="G187" s="5">
        <v>-1558697.37</v>
      </c>
      <c r="H187" s="5">
        <v>10952720.8982</v>
      </c>
      <c r="I187" s="5">
        <v>28338509.887200002</v>
      </c>
      <c r="J187" s="6">
        <f t="shared" si="11"/>
        <v>117824617.339</v>
      </c>
      <c r="K187" s="11"/>
      <c r="L187" s="150"/>
      <c r="M187" s="142"/>
      <c r="N187" s="12">
        <v>3</v>
      </c>
      <c r="O187" s="1" t="s">
        <v>73</v>
      </c>
      <c r="P187" s="5" t="s">
        <v>630</v>
      </c>
      <c r="Q187" s="5">
        <v>164683251.54769999</v>
      </c>
      <c r="R187" s="5">
        <f t="shared" si="15"/>
        <v>-5788847.5199999996</v>
      </c>
      <c r="S187" s="5">
        <v>22520698.7064</v>
      </c>
      <c r="T187" s="5">
        <v>70858448.969699994</v>
      </c>
      <c r="U187" s="6">
        <f t="shared" si="16"/>
        <v>252273551.70379996</v>
      </c>
    </row>
    <row r="188" spans="1:21" ht="25" customHeight="1" x14ac:dyDescent="0.25">
      <c r="A188" s="145"/>
      <c r="B188" s="142"/>
      <c r="C188" s="1">
        <v>5</v>
      </c>
      <c r="D188" s="1" t="s">
        <v>55</v>
      </c>
      <c r="E188" s="5" t="s">
        <v>255</v>
      </c>
      <c r="F188" s="5">
        <v>95675728.269199997</v>
      </c>
      <c r="G188" s="5">
        <v>-1868649.67</v>
      </c>
      <c r="H188" s="5">
        <v>13083809.249700001</v>
      </c>
      <c r="I188" s="5">
        <v>34500109.465000004</v>
      </c>
      <c r="J188" s="6">
        <f t="shared" si="11"/>
        <v>141390997.31389999</v>
      </c>
      <c r="K188" s="11"/>
      <c r="L188" s="150"/>
      <c r="M188" s="142"/>
      <c r="N188" s="12">
        <v>4</v>
      </c>
      <c r="O188" s="1" t="s">
        <v>73</v>
      </c>
      <c r="P188" s="5" t="s">
        <v>631</v>
      </c>
      <c r="Q188" s="5">
        <v>108280620.37379999</v>
      </c>
      <c r="R188" s="5">
        <f t="shared" si="15"/>
        <v>-5788847.5199999996</v>
      </c>
      <c r="S188" s="5">
        <v>14807548.456</v>
      </c>
      <c r="T188" s="5">
        <v>41933742.393399999</v>
      </c>
      <c r="U188" s="6">
        <f t="shared" si="16"/>
        <v>159233063.70319998</v>
      </c>
    </row>
    <row r="189" spans="1:21" ht="25" customHeight="1" x14ac:dyDescent="0.25">
      <c r="A189" s="145"/>
      <c r="B189" s="142"/>
      <c r="C189" s="1">
        <v>6</v>
      </c>
      <c r="D189" s="1" t="s">
        <v>55</v>
      </c>
      <c r="E189" s="5" t="s">
        <v>256</v>
      </c>
      <c r="F189" s="5">
        <v>110067828.7358</v>
      </c>
      <c r="G189" s="5">
        <v>-2154700.0699999998</v>
      </c>
      <c r="H189" s="5">
        <v>15051952.065099999</v>
      </c>
      <c r="I189" s="5">
        <v>39816300.361199997</v>
      </c>
      <c r="J189" s="6">
        <f t="shared" si="11"/>
        <v>162781381.09209999</v>
      </c>
      <c r="K189" s="11"/>
      <c r="L189" s="150"/>
      <c r="M189" s="142"/>
      <c r="N189" s="12">
        <v>5</v>
      </c>
      <c r="O189" s="1" t="s">
        <v>73</v>
      </c>
      <c r="P189" s="5" t="s">
        <v>632</v>
      </c>
      <c r="Q189" s="5">
        <v>97038781.7227</v>
      </c>
      <c r="R189" s="5">
        <f t="shared" si="15"/>
        <v>-5788847.5199999996</v>
      </c>
      <c r="S189" s="5">
        <v>13270208.994999999</v>
      </c>
      <c r="T189" s="5">
        <v>40845014.420900002</v>
      </c>
      <c r="U189" s="6">
        <f t="shared" si="16"/>
        <v>145365157.61860001</v>
      </c>
    </row>
    <row r="190" spans="1:21" ht="25" customHeight="1" x14ac:dyDescent="0.25">
      <c r="A190" s="145"/>
      <c r="B190" s="142"/>
      <c r="C190" s="1">
        <v>7</v>
      </c>
      <c r="D190" s="1" t="s">
        <v>55</v>
      </c>
      <c r="E190" s="5" t="s">
        <v>257</v>
      </c>
      <c r="F190" s="5">
        <v>126186961.7212</v>
      </c>
      <c r="G190" s="5">
        <v>-2475446.61</v>
      </c>
      <c r="H190" s="5">
        <v>17256269.346700002</v>
      </c>
      <c r="I190" s="5">
        <v>41239130.891400002</v>
      </c>
      <c r="J190" s="6">
        <f t="shared" si="11"/>
        <v>182206915.34930003</v>
      </c>
      <c r="K190" s="11"/>
      <c r="L190" s="150"/>
      <c r="M190" s="142"/>
      <c r="N190" s="12">
        <v>6</v>
      </c>
      <c r="O190" s="1" t="s">
        <v>73</v>
      </c>
      <c r="P190" s="5" t="s">
        <v>633</v>
      </c>
      <c r="Q190" s="5">
        <v>73814954.993799999</v>
      </c>
      <c r="R190" s="5">
        <f t="shared" si="15"/>
        <v>-5788847.5199999996</v>
      </c>
      <c r="S190" s="5">
        <v>10094313.452199999</v>
      </c>
      <c r="T190" s="5">
        <v>31305723.567499999</v>
      </c>
      <c r="U190" s="6">
        <f t="shared" si="16"/>
        <v>109426144.49349999</v>
      </c>
    </row>
    <row r="191" spans="1:21" ht="25" customHeight="1" x14ac:dyDescent="0.25">
      <c r="A191" s="145"/>
      <c r="B191" s="142"/>
      <c r="C191" s="1">
        <v>8</v>
      </c>
      <c r="D191" s="1" t="s">
        <v>55</v>
      </c>
      <c r="E191" s="5" t="s">
        <v>258</v>
      </c>
      <c r="F191" s="5">
        <v>99959498.910099998</v>
      </c>
      <c r="G191" s="5">
        <v>-1953847.98</v>
      </c>
      <c r="H191" s="5">
        <v>13669621.7535</v>
      </c>
      <c r="I191" s="5">
        <v>40672868.168899998</v>
      </c>
      <c r="J191" s="6">
        <f t="shared" si="11"/>
        <v>152348140.85249999</v>
      </c>
      <c r="K191" s="11"/>
      <c r="L191" s="150"/>
      <c r="M191" s="142"/>
      <c r="N191" s="12">
        <v>7</v>
      </c>
      <c r="O191" s="1" t="s">
        <v>73</v>
      </c>
      <c r="P191" s="5" t="s">
        <v>815</v>
      </c>
      <c r="Q191" s="5">
        <v>71908810.177100003</v>
      </c>
      <c r="R191" s="5">
        <f t="shared" si="15"/>
        <v>-5788847.5199999996</v>
      </c>
      <c r="S191" s="5">
        <v>9833645.0921</v>
      </c>
      <c r="T191" s="5">
        <v>31704683.301600002</v>
      </c>
      <c r="U191" s="6">
        <f t="shared" si="16"/>
        <v>107658291.0508</v>
      </c>
    </row>
    <row r="192" spans="1:21" ht="25" customHeight="1" x14ac:dyDescent="0.25">
      <c r="A192" s="145"/>
      <c r="B192" s="142"/>
      <c r="C192" s="1">
        <v>9</v>
      </c>
      <c r="D192" s="1" t="s">
        <v>55</v>
      </c>
      <c r="E192" s="5" t="s">
        <v>259</v>
      </c>
      <c r="F192" s="5">
        <v>106544504.8043</v>
      </c>
      <c r="G192" s="5">
        <v>-2084922.28</v>
      </c>
      <c r="H192" s="5">
        <v>14570131.868100001</v>
      </c>
      <c r="I192" s="5">
        <v>41699675.577</v>
      </c>
      <c r="J192" s="6">
        <f t="shared" si="11"/>
        <v>160729389.96939999</v>
      </c>
      <c r="K192" s="11"/>
      <c r="L192" s="150"/>
      <c r="M192" s="142"/>
      <c r="N192" s="12">
        <v>8</v>
      </c>
      <c r="O192" s="1" t="s">
        <v>73</v>
      </c>
      <c r="P192" s="5" t="s">
        <v>634</v>
      </c>
      <c r="Q192" s="5">
        <v>161468185.84279999</v>
      </c>
      <c r="R192" s="5">
        <f t="shared" si="15"/>
        <v>-5788847.5199999996</v>
      </c>
      <c r="S192" s="5">
        <v>22081033.316199999</v>
      </c>
      <c r="T192" s="5">
        <v>70713464.233500004</v>
      </c>
      <c r="U192" s="6">
        <f t="shared" si="16"/>
        <v>248473835.87249997</v>
      </c>
    </row>
    <row r="193" spans="1:21" ht="25" customHeight="1" x14ac:dyDescent="0.25">
      <c r="A193" s="145"/>
      <c r="B193" s="142"/>
      <c r="C193" s="1">
        <v>10</v>
      </c>
      <c r="D193" s="1" t="s">
        <v>55</v>
      </c>
      <c r="E193" s="5" t="s">
        <v>260</v>
      </c>
      <c r="F193" s="5">
        <v>83428499.4463</v>
      </c>
      <c r="G193" s="5">
        <v>-1625005.68</v>
      </c>
      <c r="H193" s="5">
        <v>11408981.070599999</v>
      </c>
      <c r="I193" s="5">
        <v>32350005.964299999</v>
      </c>
      <c r="J193" s="6">
        <f t="shared" si="11"/>
        <v>125562480.8012</v>
      </c>
      <c r="K193" s="11"/>
      <c r="L193" s="150"/>
      <c r="M193" s="142"/>
      <c r="N193" s="12">
        <v>9</v>
      </c>
      <c r="O193" s="1" t="s">
        <v>73</v>
      </c>
      <c r="P193" s="5" t="s">
        <v>635</v>
      </c>
      <c r="Q193" s="5">
        <v>96093648.808899999</v>
      </c>
      <c r="R193" s="5">
        <f t="shared" si="15"/>
        <v>-5788847.5199999996</v>
      </c>
      <c r="S193" s="5">
        <v>13140960.5536</v>
      </c>
      <c r="T193" s="5">
        <v>35923755.904899999</v>
      </c>
      <c r="U193" s="6">
        <f t="shared" si="16"/>
        <v>139369517.74739999</v>
      </c>
    </row>
    <row r="194" spans="1:21" ht="25" customHeight="1" x14ac:dyDescent="0.25">
      <c r="A194" s="145"/>
      <c r="B194" s="142"/>
      <c r="C194" s="1">
        <v>11</v>
      </c>
      <c r="D194" s="1" t="s">
        <v>55</v>
      </c>
      <c r="E194" s="5" t="s">
        <v>261</v>
      </c>
      <c r="F194" s="5">
        <v>113837011.11319999</v>
      </c>
      <c r="G194" s="5">
        <v>-2231802.6</v>
      </c>
      <c r="H194" s="5">
        <v>15567393.798900001</v>
      </c>
      <c r="I194" s="5">
        <v>39245758.575400002</v>
      </c>
      <c r="J194" s="6">
        <f t="shared" si="11"/>
        <v>166418360.88749999</v>
      </c>
      <c r="K194" s="11"/>
      <c r="L194" s="150"/>
      <c r="M194" s="142"/>
      <c r="N194" s="12">
        <v>10</v>
      </c>
      <c r="O194" s="1" t="s">
        <v>73</v>
      </c>
      <c r="P194" s="5" t="s">
        <v>636</v>
      </c>
      <c r="Q194" s="5">
        <v>120059618.0449</v>
      </c>
      <c r="R194" s="5">
        <f t="shared" si="15"/>
        <v>-5788847.5199999996</v>
      </c>
      <c r="S194" s="5">
        <v>16418345.2743</v>
      </c>
      <c r="T194" s="5">
        <v>50534659.815399997</v>
      </c>
      <c r="U194" s="6">
        <f t="shared" si="16"/>
        <v>181223775.6146</v>
      </c>
    </row>
    <row r="195" spans="1:21" ht="25" customHeight="1" x14ac:dyDescent="0.25">
      <c r="A195" s="145"/>
      <c r="B195" s="142"/>
      <c r="C195" s="1">
        <v>12</v>
      </c>
      <c r="D195" s="1" t="s">
        <v>55</v>
      </c>
      <c r="E195" s="5" t="s">
        <v>262</v>
      </c>
      <c r="F195" s="5">
        <v>98239043.241999999</v>
      </c>
      <c r="G195" s="5">
        <v>-2540598.25</v>
      </c>
      <c r="H195" s="5">
        <v>13434346.6823</v>
      </c>
      <c r="I195" s="5">
        <v>34877841.688500002</v>
      </c>
      <c r="J195" s="6">
        <f t="shared" si="11"/>
        <v>144010633.3628</v>
      </c>
      <c r="K195" s="11"/>
      <c r="L195" s="150"/>
      <c r="M195" s="142"/>
      <c r="N195" s="12">
        <v>11</v>
      </c>
      <c r="O195" s="1" t="s">
        <v>73</v>
      </c>
      <c r="P195" s="5" t="s">
        <v>637</v>
      </c>
      <c r="Q195" s="5">
        <v>92626047.860699996</v>
      </c>
      <c r="R195" s="5">
        <f t="shared" si="15"/>
        <v>-5788847.5199999996</v>
      </c>
      <c r="S195" s="5">
        <v>12666760.563899999</v>
      </c>
      <c r="T195" s="5">
        <v>39601736.7469</v>
      </c>
      <c r="U195" s="6">
        <f t="shared" si="16"/>
        <v>139105697.65149999</v>
      </c>
    </row>
    <row r="196" spans="1:21" ht="25" customHeight="1" x14ac:dyDescent="0.25">
      <c r="A196" s="145"/>
      <c r="B196" s="142"/>
      <c r="C196" s="1">
        <v>13</v>
      </c>
      <c r="D196" s="1" t="s">
        <v>55</v>
      </c>
      <c r="E196" s="5" t="s">
        <v>263</v>
      </c>
      <c r="F196" s="5">
        <v>108274269.43889999</v>
      </c>
      <c r="G196" s="5">
        <v>-2119233.0099999998</v>
      </c>
      <c r="H196" s="5">
        <v>14806679.955499999</v>
      </c>
      <c r="I196" s="5">
        <v>40089908.708899997</v>
      </c>
      <c r="J196" s="6">
        <f t="shared" si="11"/>
        <v>161051625.09329998</v>
      </c>
      <c r="K196" s="11"/>
      <c r="L196" s="150"/>
      <c r="M196" s="142"/>
      <c r="N196" s="12">
        <v>12</v>
      </c>
      <c r="O196" s="1" t="s">
        <v>73</v>
      </c>
      <c r="P196" s="5" t="s">
        <v>638</v>
      </c>
      <c r="Q196" s="5">
        <v>83683582.498999998</v>
      </c>
      <c r="R196" s="5">
        <f t="shared" si="15"/>
        <v>-5788847.5199999996</v>
      </c>
      <c r="S196" s="5">
        <v>11443864.087099999</v>
      </c>
      <c r="T196" s="5">
        <v>36640205.362199999</v>
      </c>
      <c r="U196" s="6">
        <f t="shared" si="16"/>
        <v>125978804.42829999</v>
      </c>
    </row>
    <row r="197" spans="1:21" ht="25" customHeight="1" x14ac:dyDescent="0.25">
      <c r="A197" s="145"/>
      <c r="B197" s="142"/>
      <c r="C197" s="1">
        <v>14</v>
      </c>
      <c r="D197" s="1" t="s">
        <v>55</v>
      </c>
      <c r="E197" s="5" t="s">
        <v>264</v>
      </c>
      <c r="F197" s="5">
        <v>102507194.0838</v>
      </c>
      <c r="G197" s="5">
        <v>-2004350.13</v>
      </c>
      <c r="H197" s="5">
        <v>14018023.1536</v>
      </c>
      <c r="I197" s="5">
        <v>39054710.980300002</v>
      </c>
      <c r="J197" s="6">
        <f t="shared" si="11"/>
        <v>153575578.08770001</v>
      </c>
      <c r="K197" s="11"/>
      <c r="L197" s="150"/>
      <c r="M197" s="142"/>
      <c r="N197" s="12">
        <v>13</v>
      </c>
      <c r="O197" s="1" t="s">
        <v>73</v>
      </c>
      <c r="P197" s="5" t="s">
        <v>875</v>
      </c>
      <c r="Q197" s="5">
        <v>75462338.287</v>
      </c>
      <c r="R197" s="5">
        <f t="shared" si="15"/>
        <v>-5788847.5199999996</v>
      </c>
      <c r="S197" s="5">
        <v>10319595.759</v>
      </c>
      <c r="T197" s="5">
        <v>32352667.744600002</v>
      </c>
      <c r="U197" s="6">
        <f t="shared" si="16"/>
        <v>112345754.27060001</v>
      </c>
    </row>
    <row r="198" spans="1:21" ht="25" customHeight="1" x14ac:dyDescent="0.25">
      <c r="A198" s="145"/>
      <c r="B198" s="142"/>
      <c r="C198" s="1">
        <v>15</v>
      </c>
      <c r="D198" s="1" t="s">
        <v>55</v>
      </c>
      <c r="E198" s="5" t="s">
        <v>265</v>
      </c>
      <c r="F198" s="5">
        <v>116273417.7281</v>
      </c>
      <c r="G198" s="5">
        <v>-2278449.64</v>
      </c>
      <c r="H198" s="5">
        <v>15900576.310000001</v>
      </c>
      <c r="I198" s="5">
        <v>41767972.784900002</v>
      </c>
      <c r="J198" s="6">
        <f t="shared" si="11"/>
        <v>171663517.183</v>
      </c>
      <c r="K198" s="11"/>
      <c r="L198" s="150"/>
      <c r="M198" s="142"/>
      <c r="N198" s="12">
        <v>14</v>
      </c>
      <c r="O198" s="1" t="s">
        <v>73</v>
      </c>
      <c r="P198" s="5" t="s">
        <v>639</v>
      </c>
      <c r="Q198" s="5">
        <v>86753541.144700006</v>
      </c>
      <c r="R198" s="5">
        <f t="shared" si="15"/>
        <v>-5788847.5199999996</v>
      </c>
      <c r="S198" s="5">
        <v>11863685.8544</v>
      </c>
      <c r="T198" s="5">
        <v>33576228.165700004</v>
      </c>
      <c r="U198" s="6">
        <f t="shared" si="16"/>
        <v>126404607.64480001</v>
      </c>
    </row>
    <row r="199" spans="1:21" ht="25" customHeight="1" x14ac:dyDescent="0.25">
      <c r="A199" s="145"/>
      <c r="B199" s="142"/>
      <c r="C199" s="1">
        <v>16</v>
      </c>
      <c r="D199" s="1" t="s">
        <v>55</v>
      </c>
      <c r="E199" s="5" t="s">
        <v>266</v>
      </c>
      <c r="F199" s="5">
        <v>109277066.04359999</v>
      </c>
      <c r="G199" s="5">
        <v>-2139279.5699999998</v>
      </c>
      <c r="H199" s="5">
        <v>14943813.9991</v>
      </c>
      <c r="I199" s="5">
        <v>40044349.269199997</v>
      </c>
      <c r="J199" s="6">
        <f t="shared" si="11"/>
        <v>162125949.7419</v>
      </c>
      <c r="K199" s="11"/>
      <c r="L199" s="150"/>
      <c r="M199" s="142"/>
      <c r="N199" s="12">
        <v>15</v>
      </c>
      <c r="O199" s="1" t="s">
        <v>73</v>
      </c>
      <c r="P199" s="5" t="s">
        <v>640</v>
      </c>
      <c r="Q199" s="5">
        <v>90867232.563199997</v>
      </c>
      <c r="R199" s="5">
        <f t="shared" si="15"/>
        <v>-5788847.5199999996</v>
      </c>
      <c r="S199" s="5">
        <v>12426239.751800001</v>
      </c>
      <c r="T199" s="5">
        <v>39299181.794</v>
      </c>
      <c r="U199" s="6">
        <f t="shared" si="16"/>
        <v>136803806.58899999</v>
      </c>
    </row>
    <row r="200" spans="1:21" ht="25" customHeight="1" x14ac:dyDescent="0.25">
      <c r="A200" s="145"/>
      <c r="B200" s="142"/>
      <c r="C200" s="1">
        <v>17</v>
      </c>
      <c r="D200" s="1" t="s">
        <v>55</v>
      </c>
      <c r="E200" s="5" t="s">
        <v>267</v>
      </c>
      <c r="F200" s="5">
        <v>109707861.0028</v>
      </c>
      <c r="G200" s="5">
        <v>-2147660.84</v>
      </c>
      <c r="H200" s="5">
        <v>15002725.9005</v>
      </c>
      <c r="I200" s="5">
        <v>42104089.019400001</v>
      </c>
      <c r="J200" s="6">
        <f t="shared" si="11"/>
        <v>164667015.08270001</v>
      </c>
      <c r="K200" s="11"/>
      <c r="L200" s="150"/>
      <c r="M200" s="142"/>
      <c r="N200" s="12">
        <v>16</v>
      </c>
      <c r="O200" s="1" t="s">
        <v>73</v>
      </c>
      <c r="P200" s="5" t="s">
        <v>641</v>
      </c>
      <c r="Q200" s="5">
        <v>110176792.80500001</v>
      </c>
      <c r="R200" s="5">
        <f t="shared" si="15"/>
        <v>-5788847.5199999996</v>
      </c>
      <c r="S200" s="5">
        <v>15066853.076300001</v>
      </c>
      <c r="T200" s="5">
        <v>45879290.552299999</v>
      </c>
      <c r="U200" s="6">
        <f t="shared" si="16"/>
        <v>165334088.9136</v>
      </c>
    </row>
    <row r="201" spans="1:21" ht="25" customHeight="1" x14ac:dyDescent="0.25">
      <c r="A201" s="145"/>
      <c r="B201" s="143"/>
      <c r="C201" s="1">
        <v>18</v>
      </c>
      <c r="D201" s="1" t="s">
        <v>55</v>
      </c>
      <c r="E201" s="5" t="s">
        <v>268</v>
      </c>
      <c r="F201" s="5">
        <v>120984571.117</v>
      </c>
      <c r="G201" s="5">
        <v>-2372129.21</v>
      </c>
      <c r="H201" s="5">
        <v>16544834.09</v>
      </c>
      <c r="I201" s="5">
        <v>43311707.831699997</v>
      </c>
      <c r="J201" s="6">
        <f t="shared" ref="J201:J264" si="17">F201+G201+H201+I201</f>
        <v>178468983.82870001</v>
      </c>
      <c r="K201" s="11"/>
      <c r="L201" s="150"/>
      <c r="M201" s="142"/>
      <c r="N201" s="12">
        <v>17</v>
      </c>
      <c r="O201" s="1" t="s">
        <v>73</v>
      </c>
      <c r="P201" s="5" t="s">
        <v>876</v>
      </c>
      <c r="Q201" s="5">
        <v>92491217.235499993</v>
      </c>
      <c r="R201" s="5">
        <f t="shared" si="15"/>
        <v>-5788847.5199999996</v>
      </c>
      <c r="S201" s="5">
        <v>12648322.2597</v>
      </c>
      <c r="T201" s="5">
        <v>35861080.2117</v>
      </c>
      <c r="U201" s="6">
        <f t="shared" si="16"/>
        <v>135211772.18689999</v>
      </c>
    </row>
    <row r="202" spans="1:21" ht="25" customHeight="1" x14ac:dyDescent="0.3">
      <c r="A202" s="1"/>
      <c r="B202" s="131" t="s">
        <v>842</v>
      </c>
      <c r="C202" s="132"/>
      <c r="D202" s="133"/>
      <c r="E202" s="14"/>
      <c r="F202" s="14">
        <f>SUM(F184:F201)</f>
        <v>1938015897.2471004</v>
      </c>
      <c r="G202" s="14">
        <f>SUM(G184:G201)</f>
        <v>-38551266.100000001</v>
      </c>
      <c r="H202" s="14">
        <f>SUM(H184:H201)</f>
        <v>265026781.41200003</v>
      </c>
      <c r="I202" s="14">
        <f>SUM(I184:I201)</f>
        <v>703576986.45809984</v>
      </c>
      <c r="J202" s="14">
        <f>SUM(J184:J201)</f>
        <v>2868068399.0171995</v>
      </c>
      <c r="K202" s="11"/>
      <c r="L202" s="150"/>
      <c r="M202" s="142"/>
      <c r="N202" s="12">
        <v>18</v>
      </c>
      <c r="O202" s="1" t="s">
        <v>73</v>
      </c>
      <c r="P202" s="5" t="s">
        <v>642</v>
      </c>
      <c r="Q202" s="5">
        <v>85960964.8134</v>
      </c>
      <c r="R202" s="5">
        <f t="shared" si="15"/>
        <v>-5788847.5199999996</v>
      </c>
      <c r="S202" s="5">
        <v>11755299.770199999</v>
      </c>
      <c r="T202" s="5">
        <v>37343985.435699999</v>
      </c>
      <c r="U202" s="6">
        <f t="shared" si="16"/>
        <v>129271402.4993</v>
      </c>
    </row>
    <row r="203" spans="1:21" ht="25" customHeight="1" x14ac:dyDescent="0.25">
      <c r="A203" s="145">
        <v>10</v>
      </c>
      <c r="B203" s="141" t="s">
        <v>56</v>
      </c>
      <c r="C203" s="1">
        <v>1</v>
      </c>
      <c r="D203" s="1" t="s">
        <v>56</v>
      </c>
      <c r="E203" s="5" t="s">
        <v>269</v>
      </c>
      <c r="F203" s="5">
        <v>84720799.343199998</v>
      </c>
      <c r="G203" s="5">
        <v>0</v>
      </c>
      <c r="H203" s="5">
        <v>11585705.1536</v>
      </c>
      <c r="I203" s="5">
        <v>35723463.112999998</v>
      </c>
      <c r="J203" s="6">
        <f t="shared" si="17"/>
        <v>132029967.60980001</v>
      </c>
      <c r="K203" s="11"/>
      <c r="L203" s="150"/>
      <c r="M203" s="142"/>
      <c r="N203" s="12">
        <v>19</v>
      </c>
      <c r="O203" s="1" t="s">
        <v>73</v>
      </c>
      <c r="P203" s="5" t="s">
        <v>877</v>
      </c>
      <c r="Q203" s="5">
        <v>81649351.8257</v>
      </c>
      <c r="R203" s="5">
        <f t="shared" si="15"/>
        <v>-5788847.5199999996</v>
      </c>
      <c r="S203" s="5">
        <v>11165679.7808</v>
      </c>
      <c r="T203" s="5">
        <v>32797438.627999999</v>
      </c>
      <c r="U203" s="6">
        <f t="shared" si="16"/>
        <v>119823622.71450001</v>
      </c>
    </row>
    <row r="204" spans="1:21" ht="25" customHeight="1" x14ac:dyDescent="0.25">
      <c r="A204" s="145"/>
      <c r="B204" s="142"/>
      <c r="C204" s="1">
        <v>2</v>
      </c>
      <c r="D204" s="1" t="s">
        <v>56</v>
      </c>
      <c r="E204" s="5" t="s">
        <v>270</v>
      </c>
      <c r="F204" s="5">
        <v>92342309.810299993</v>
      </c>
      <c r="G204" s="5">
        <v>0</v>
      </c>
      <c r="H204" s="5">
        <v>12627958.930500001</v>
      </c>
      <c r="I204" s="5">
        <v>38735000.807099998</v>
      </c>
      <c r="J204" s="6">
        <f t="shared" si="17"/>
        <v>143705269.54789999</v>
      </c>
      <c r="K204" s="11"/>
      <c r="L204" s="151"/>
      <c r="M204" s="143"/>
      <c r="N204" s="12">
        <v>20</v>
      </c>
      <c r="O204" s="1" t="s">
        <v>73</v>
      </c>
      <c r="P204" s="5" t="s">
        <v>878</v>
      </c>
      <c r="Q204" s="5">
        <v>110743504.6399</v>
      </c>
      <c r="R204" s="5">
        <f t="shared" si="15"/>
        <v>-5788847.5199999996</v>
      </c>
      <c r="S204" s="5">
        <v>15144351.828400001</v>
      </c>
      <c r="T204" s="5">
        <v>47940037.140900001</v>
      </c>
      <c r="U204" s="6">
        <f t="shared" si="16"/>
        <v>168039046.08920002</v>
      </c>
    </row>
    <row r="205" spans="1:21" ht="25" customHeight="1" x14ac:dyDescent="0.3">
      <c r="A205" s="145"/>
      <c r="B205" s="142"/>
      <c r="C205" s="1">
        <v>3</v>
      </c>
      <c r="D205" s="1" t="s">
        <v>56</v>
      </c>
      <c r="E205" s="5" t="s">
        <v>271</v>
      </c>
      <c r="F205" s="5">
        <v>78937457.6215</v>
      </c>
      <c r="G205" s="5">
        <v>0</v>
      </c>
      <c r="H205" s="5">
        <v>10794823.9001</v>
      </c>
      <c r="I205" s="5">
        <v>34207583.929899998</v>
      </c>
      <c r="J205" s="6">
        <f t="shared" si="17"/>
        <v>123939865.4515</v>
      </c>
      <c r="K205" s="11"/>
      <c r="L205" s="18"/>
      <c r="M205" s="131" t="s">
        <v>860</v>
      </c>
      <c r="N205" s="132"/>
      <c r="O205" s="133"/>
      <c r="P205" s="14">
        <v>0</v>
      </c>
      <c r="Q205" s="14">
        <f>SUM(Q185:Q204)</f>
        <v>2014692455.9351001</v>
      </c>
      <c r="R205" s="14">
        <f>SUM(R185:R204)</f>
        <v>-115776950.39999995</v>
      </c>
      <c r="S205" s="14">
        <f>SUM(S185:S204)</f>
        <v>275512423.75779998</v>
      </c>
      <c r="T205" s="14">
        <f>SUM(T185:T204)</f>
        <v>846358535.46630013</v>
      </c>
      <c r="U205" s="14">
        <f>SUM(U185:U204)</f>
        <v>3020786464.7591996</v>
      </c>
    </row>
    <row r="206" spans="1:21" ht="25" customHeight="1" x14ac:dyDescent="0.25">
      <c r="A206" s="145"/>
      <c r="B206" s="142"/>
      <c r="C206" s="1">
        <v>4</v>
      </c>
      <c r="D206" s="1" t="s">
        <v>56</v>
      </c>
      <c r="E206" s="5" t="s">
        <v>272</v>
      </c>
      <c r="F206" s="5">
        <v>113447400.0422</v>
      </c>
      <c r="G206" s="5">
        <v>0</v>
      </c>
      <c r="H206" s="5">
        <v>15514113.860200001</v>
      </c>
      <c r="I206" s="5">
        <v>44529523.868299998</v>
      </c>
      <c r="J206" s="6">
        <f t="shared" si="17"/>
        <v>173491037.77070001</v>
      </c>
      <c r="K206" s="11"/>
      <c r="L206" s="149">
        <v>28</v>
      </c>
      <c r="M206" s="141">
        <v>28</v>
      </c>
      <c r="N206" s="12">
        <v>1</v>
      </c>
      <c r="O206" s="1" t="s">
        <v>74</v>
      </c>
      <c r="P206" s="5" t="s">
        <v>643</v>
      </c>
      <c r="Q206" s="5">
        <v>106747835.41329999</v>
      </c>
      <c r="R206" s="5">
        <f>-2620951.49</f>
        <v>-2620951.4900000002</v>
      </c>
      <c r="S206" s="5">
        <v>14597937.654899999</v>
      </c>
      <c r="T206" s="5">
        <v>40509532.457400002</v>
      </c>
      <c r="U206" s="6">
        <f>Q206+R206+S206+T206</f>
        <v>159234354.03560001</v>
      </c>
    </row>
    <row r="207" spans="1:21" ht="25" customHeight="1" x14ac:dyDescent="0.25">
      <c r="A207" s="145"/>
      <c r="B207" s="142"/>
      <c r="C207" s="1">
        <v>5</v>
      </c>
      <c r="D207" s="1" t="s">
        <v>56</v>
      </c>
      <c r="E207" s="5" t="s">
        <v>273</v>
      </c>
      <c r="F207" s="5">
        <v>103219505.63249999</v>
      </c>
      <c r="G207" s="5">
        <v>0</v>
      </c>
      <c r="H207" s="5">
        <v>14115432.9</v>
      </c>
      <c r="I207" s="5">
        <v>43784966.837700002</v>
      </c>
      <c r="J207" s="6">
        <f t="shared" si="17"/>
        <v>161119905.37020001</v>
      </c>
      <c r="K207" s="11"/>
      <c r="L207" s="150"/>
      <c r="M207" s="142"/>
      <c r="N207" s="12">
        <v>2</v>
      </c>
      <c r="O207" s="1" t="s">
        <v>74</v>
      </c>
      <c r="P207" s="5" t="s">
        <v>644</v>
      </c>
      <c r="Q207" s="5">
        <v>112922090.01109999</v>
      </c>
      <c r="R207" s="5">
        <f t="shared" ref="R207:R223" si="18">-2620951.49</f>
        <v>-2620951.4900000002</v>
      </c>
      <c r="S207" s="5">
        <v>15442276.871099999</v>
      </c>
      <c r="T207" s="5">
        <v>43729989.129000001</v>
      </c>
      <c r="U207" s="6">
        <f t="shared" ref="U207:U223" si="19">Q207+R207+S207+T207</f>
        <v>169473404.5212</v>
      </c>
    </row>
    <row r="208" spans="1:21" ht="25" customHeight="1" x14ac:dyDescent="0.25">
      <c r="A208" s="145"/>
      <c r="B208" s="142"/>
      <c r="C208" s="1">
        <v>6</v>
      </c>
      <c r="D208" s="1" t="s">
        <v>56</v>
      </c>
      <c r="E208" s="5" t="s">
        <v>274</v>
      </c>
      <c r="F208" s="5">
        <v>105731943.3353</v>
      </c>
      <c r="G208" s="5">
        <v>0</v>
      </c>
      <c r="H208" s="5">
        <v>14459012.784399999</v>
      </c>
      <c r="I208" s="5">
        <v>44019895.808300003</v>
      </c>
      <c r="J208" s="6">
        <f t="shared" si="17"/>
        <v>164210851.928</v>
      </c>
      <c r="K208" s="11"/>
      <c r="L208" s="150"/>
      <c r="M208" s="142"/>
      <c r="N208" s="12">
        <v>3</v>
      </c>
      <c r="O208" s="1" t="s">
        <v>74</v>
      </c>
      <c r="P208" s="5" t="s">
        <v>645</v>
      </c>
      <c r="Q208" s="5">
        <v>114963982.392</v>
      </c>
      <c r="R208" s="5">
        <f t="shared" si="18"/>
        <v>-2620951.4900000002</v>
      </c>
      <c r="S208" s="5">
        <v>15721508.928200001</v>
      </c>
      <c r="T208" s="5">
        <v>45046766.009499997</v>
      </c>
      <c r="U208" s="6">
        <f t="shared" si="19"/>
        <v>173111305.83970001</v>
      </c>
    </row>
    <row r="209" spans="1:21" ht="25" customHeight="1" x14ac:dyDescent="0.25">
      <c r="A209" s="145"/>
      <c r="B209" s="142"/>
      <c r="C209" s="1">
        <v>7</v>
      </c>
      <c r="D209" s="1" t="s">
        <v>56</v>
      </c>
      <c r="E209" s="5" t="s">
        <v>275</v>
      </c>
      <c r="F209" s="5">
        <v>112095369.9698</v>
      </c>
      <c r="G209" s="5">
        <v>0</v>
      </c>
      <c r="H209" s="5">
        <v>15329221.5799</v>
      </c>
      <c r="I209" s="5">
        <v>42347285.440499999</v>
      </c>
      <c r="J209" s="6">
        <f t="shared" si="17"/>
        <v>169771876.99019998</v>
      </c>
      <c r="K209" s="11"/>
      <c r="L209" s="150"/>
      <c r="M209" s="142"/>
      <c r="N209" s="12">
        <v>4</v>
      </c>
      <c r="O209" s="1" t="s">
        <v>74</v>
      </c>
      <c r="P209" s="5" t="s">
        <v>879</v>
      </c>
      <c r="Q209" s="5">
        <v>85270758.2491</v>
      </c>
      <c r="R209" s="5">
        <f t="shared" si="18"/>
        <v>-2620951.4900000002</v>
      </c>
      <c r="S209" s="5">
        <v>11660912.9158</v>
      </c>
      <c r="T209" s="5">
        <v>32707960.858100001</v>
      </c>
      <c r="U209" s="6">
        <f t="shared" si="19"/>
        <v>127018680.53300001</v>
      </c>
    </row>
    <row r="210" spans="1:21" ht="25" customHeight="1" x14ac:dyDescent="0.25">
      <c r="A210" s="145"/>
      <c r="B210" s="142"/>
      <c r="C210" s="1">
        <v>8</v>
      </c>
      <c r="D210" s="1" t="s">
        <v>56</v>
      </c>
      <c r="E210" s="5" t="s">
        <v>276</v>
      </c>
      <c r="F210" s="5">
        <v>105427335.39</v>
      </c>
      <c r="G210" s="5">
        <v>0</v>
      </c>
      <c r="H210" s="5">
        <v>14417357.159399999</v>
      </c>
      <c r="I210" s="5">
        <v>40580032.2588</v>
      </c>
      <c r="J210" s="6">
        <f t="shared" si="17"/>
        <v>160424724.8082</v>
      </c>
      <c r="K210" s="11"/>
      <c r="L210" s="150"/>
      <c r="M210" s="142"/>
      <c r="N210" s="12">
        <v>5</v>
      </c>
      <c r="O210" s="1" t="s">
        <v>74</v>
      </c>
      <c r="P210" s="5" t="s">
        <v>646</v>
      </c>
      <c r="Q210" s="5">
        <v>89353434.996399999</v>
      </c>
      <c r="R210" s="5">
        <f t="shared" si="18"/>
        <v>-2620951.4900000002</v>
      </c>
      <c r="S210" s="5">
        <v>12219225.507300001</v>
      </c>
      <c r="T210" s="5">
        <v>36832726.260300003</v>
      </c>
      <c r="U210" s="6">
        <f t="shared" si="19"/>
        <v>135784435.27400002</v>
      </c>
    </row>
    <row r="211" spans="1:21" ht="25" customHeight="1" x14ac:dyDescent="0.25">
      <c r="A211" s="145"/>
      <c r="B211" s="142"/>
      <c r="C211" s="1">
        <v>9</v>
      </c>
      <c r="D211" s="1" t="s">
        <v>56</v>
      </c>
      <c r="E211" s="5" t="s">
        <v>277</v>
      </c>
      <c r="F211" s="5">
        <v>99199353.276800007</v>
      </c>
      <c r="G211" s="5">
        <v>0</v>
      </c>
      <c r="H211" s="5">
        <v>13565670.6193</v>
      </c>
      <c r="I211" s="5">
        <v>39032941.083800003</v>
      </c>
      <c r="J211" s="6">
        <f t="shared" si="17"/>
        <v>151797964.9799</v>
      </c>
      <c r="K211" s="11"/>
      <c r="L211" s="150"/>
      <c r="M211" s="142"/>
      <c r="N211" s="12">
        <v>6</v>
      </c>
      <c r="O211" s="1" t="s">
        <v>74</v>
      </c>
      <c r="P211" s="5" t="s">
        <v>647</v>
      </c>
      <c r="Q211" s="5">
        <v>137315217.0027</v>
      </c>
      <c r="R211" s="5">
        <f t="shared" si="18"/>
        <v>-2620951.4900000002</v>
      </c>
      <c r="S211" s="5">
        <v>18778076.099800002</v>
      </c>
      <c r="T211" s="5">
        <v>55427689.900200002</v>
      </c>
      <c r="U211" s="6">
        <f t="shared" si="19"/>
        <v>208900031.51269999</v>
      </c>
    </row>
    <row r="212" spans="1:21" ht="25" customHeight="1" x14ac:dyDescent="0.25">
      <c r="A212" s="145"/>
      <c r="B212" s="142"/>
      <c r="C212" s="1">
        <v>10</v>
      </c>
      <c r="D212" s="1" t="s">
        <v>56</v>
      </c>
      <c r="E212" s="5" t="s">
        <v>278</v>
      </c>
      <c r="F212" s="5">
        <v>110927017.8189</v>
      </c>
      <c r="G212" s="5">
        <v>0</v>
      </c>
      <c r="H212" s="5">
        <v>15169447.549900001</v>
      </c>
      <c r="I212" s="5">
        <v>46043641.084100001</v>
      </c>
      <c r="J212" s="6">
        <f t="shared" si="17"/>
        <v>172140106.45289999</v>
      </c>
      <c r="K212" s="11"/>
      <c r="L212" s="150"/>
      <c r="M212" s="142"/>
      <c r="N212" s="12">
        <v>7</v>
      </c>
      <c r="O212" s="1" t="s">
        <v>74</v>
      </c>
      <c r="P212" s="5" t="s">
        <v>648</v>
      </c>
      <c r="Q212" s="5">
        <v>96708576.6884</v>
      </c>
      <c r="R212" s="5">
        <f t="shared" si="18"/>
        <v>-2620951.4900000002</v>
      </c>
      <c r="S212" s="5">
        <v>13225052.927100001</v>
      </c>
      <c r="T212" s="5">
        <v>36617682.348899998</v>
      </c>
      <c r="U212" s="6">
        <f t="shared" si="19"/>
        <v>143930360.47440001</v>
      </c>
    </row>
    <row r="213" spans="1:21" ht="25" customHeight="1" x14ac:dyDescent="0.25">
      <c r="A213" s="145"/>
      <c r="B213" s="142"/>
      <c r="C213" s="1">
        <v>11</v>
      </c>
      <c r="D213" s="1" t="s">
        <v>56</v>
      </c>
      <c r="E213" s="5" t="s">
        <v>279</v>
      </c>
      <c r="F213" s="5">
        <v>93212883.897100002</v>
      </c>
      <c r="G213" s="5">
        <v>0</v>
      </c>
      <c r="H213" s="5">
        <v>12747011.332800001</v>
      </c>
      <c r="I213" s="5">
        <v>35594252.179099999</v>
      </c>
      <c r="J213" s="6">
        <f t="shared" si="17"/>
        <v>141554147.40900001</v>
      </c>
      <c r="K213" s="11"/>
      <c r="L213" s="150"/>
      <c r="M213" s="142"/>
      <c r="N213" s="12">
        <v>8</v>
      </c>
      <c r="O213" s="1" t="s">
        <v>74</v>
      </c>
      <c r="P213" s="5" t="s">
        <v>649</v>
      </c>
      <c r="Q213" s="5">
        <v>97434333.928000003</v>
      </c>
      <c r="R213" s="5">
        <f t="shared" si="18"/>
        <v>-2620951.4900000002</v>
      </c>
      <c r="S213" s="5">
        <v>13324301.393300001</v>
      </c>
      <c r="T213" s="5">
        <v>40586555.598499998</v>
      </c>
      <c r="U213" s="6">
        <f t="shared" si="19"/>
        <v>148724239.4298</v>
      </c>
    </row>
    <row r="214" spans="1:21" ht="25" customHeight="1" x14ac:dyDescent="0.25">
      <c r="A214" s="145"/>
      <c r="B214" s="142"/>
      <c r="C214" s="1">
        <v>12</v>
      </c>
      <c r="D214" s="1" t="s">
        <v>56</v>
      </c>
      <c r="E214" s="5" t="s">
        <v>280</v>
      </c>
      <c r="F214" s="5">
        <v>96134992.669</v>
      </c>
      <c r="G214" s="5">
        <v>0</v>
      </c>
      <c r="H214" s="5">
        <v>13146614.3928</v>
      </c>
      <c r="I214" s="5">
        <v>39466720.647500001</v>
      </c>
      <c r="J214" s="6">
        <f t="shared" si="17"/>
        <v>148748327.70930001</v>
      </c>
      <c r="K214" s="11"/>
      <c r="L214" s="150"/>
      <c r="M214" s="142"/>
      <c r="N214" s="12">
        <v>9</v>
      </c>
      <c r="O214" s="1" t="s">
        <v>74</v>
      </c>
      <c r="P214" s="5" t="s">
        <v>880</v>
      </c>
      <c r="Q214" s="5">
        <v>117139861.0698</v>
      </c>
      <c r="R214" s="5">
        <f t="shared" si="18"/>
        <v>-2620951.4900000002</v>
      </c>
      <c r="S214" s="5">
        <v>16019063.826300001</v>
      </c>
      <c r="T214" s="5">
        <v>45389007.1778</v>
      </c>
      <c r="U214" s="6">
        <f t="shared" si="19"/>
        <v>175926980.5839</v>
      </c>
    </row>
    <row r="215" spans="1:21" ht="25" customHeight="1" x14ac:dyDescent="0.25">
      <c r="A215" s="145"/>
      <c r="B215" s="142"/>
      <c r="C215" s="1">
        <v>13</v>
      </c>
      <c r="D215" s="1" t="s">
        <v>56</v>
      </c>
      <c r="E215" s="5" t="s">
        <v>281</v>
      </c>
      <c r="F215" s="5">
        <v>88057578.595699996</v>
      </c>
      <c r="G215" s="5">
        <v>0</v>
      </c>
      <c r="H215" s="5">
        <v>12042015.0667</v>
      </c>
      <c r="I215" s="5">
        <v>37847724.426899999</v>
      </c>
      <c r="J215" s="6">
        <f t="shared" si="17"/>
        <v>137947318.08929998</v>
      </c>
      <c r="K215" s="11"/>
      <c r="L215" s="150"/>
      <c r="M215" s="142"/>
      <c r="N215" s="12">
        <v>10</v>
      </c>
      <c r="O215" s="1" t="s">
        <v>74</v>
      </c>
      <c r="P215" s="5" t="s">
        <v>881</v>
      </c>
      <c r="Q215" s="5">
        <v>127111124.20299999</v>
      </c>
      <c r="R215" s="5">
        <f t="shared" si="18"/>
        <v>-2620951.4900000002</v>
      </c>
      <c r="S215" s="5">
        <v>17382650.047899999</v>
      </c>
      <c r="T215" s="5">
        <v>50175684.954899997</v>
      </c>
      <c r="U215" s="6">
        <f t="shared" si="19"/>
        <v>192048507.71579999</v>
      </c>
    </row>
    <row r="216" spans="1:21" ht="25" customHeight="1" x14ac:dyDescent="0.25">
      <c r="A216" s="145"/>
      <c r="B216" s="142"/>
      <c r="C216" s="1">
        <v>14</v>
      </c>
      <c r="D216" s="1" t="s">
        <v>56</v>
      </c>
      <c r="E216" s="5" t="s">
        <v>282</v>
      </c>
      <c r="F216" s="5">
        <v>86240514.872799993</v>
      </c>
      <c r="G216" s="5">
        <v>0</v>
      </c>
      <c r="H216" s="5">
        <v>11793528.689099999</v>
      </c>
      <c r="I216" s="5">
        <v>36613256.589299999</v>
      </c>
      <c r="J216" s="6">
        <f t="shared" si="17"/>
        <v>134647300.1512</v>
      </c>
      <c r="K216" s="11"/>
      <c r="L216" s="150"/>
      <c r="M216" s="142"/>
      <c r="N216" s="12">
        <v>11</v>
      </c>
      <c r="O216" s="1" t="s">
        <v>74</v>
      </c>
      <c r="P216" s="5" t="s">
        <v>882</v>
      </c>
      <c r="Q216" s="5">
        <v>97258984.775000006</v>
      </c>
      <c r="R216" s="5">
        <f t="shared" si="18"/>
        <v>-2620951.4900000002</v>
      </c>
      <c r="S216" s="5">
        <v>13300322.115499999</v>
      </c>
      <c r="T216" s="5">
        <v>38795306.100500003</v>
      </c>
      <c r="U216" s="6">
        <f t="shared" si="19"/>
        <v>146733661.50100002</v>
      </c>
    </row>
    <row r="217" spans="1:21" ht="25" customHeight="1" x14ac:dyDescent="0.25">
      <c r="A217" s="145"/>
      <c r="B217" s="142"/>
      <c r="C217" s="1">
        <v>15</v>
      </c>
      <c r="D217" s="1" t="s">
        <v>56</v>
      </c>
      <c r="E217" s="5" t="s">
        <v>283</v>
      </c>
      <c r="F217" s="5">
        <v>93580905.701000005</v>
      </c>
      <c r="G217" s="5">
        <v>0</v>
      </c>
      <c r="H217" s="5">
        <v>12797338.9046</v>
      </c>
      <c r="I217" s="5">
        <v>39490045.738200001</v>
      </c>
      <c r="J217" s="6">
        <f t="shared" si="17"/>
        <v>145868290.34380001</v>
      </c>
      <c r="K217" s="11"/>
      <c r="L217" s="150"/>
      <c r="M217" s="142"/>
      <c r="N217" s="12">
        <v>12</v>
      </c>
      <c r="O217" s="1" t="s">
        <v>74</v>
      </c>
      <c r="P217" s="5" t="s">
        <v>883</v>
      </c>
      <c r="Q217" s="5">
        <v>100669424.4067</v>
      </c>
      <c r="R217" s="5">
        <f t="shared" si="18"/>
        <v>-2620951.4900000002</v>
      </c>
      <c r="S217" s="5">
        <v>13766705.203500001</v>
      </c>
      <c r="T217" s="5">
        <v>40296502.222900003</v>
      </c>
      <c r="U217" s="6">
        <f t="shared" si="19"/>
        <v>152111680.34310001</v>
      </c>
    </row>
    <row r="218" spans="1:21" ht="25" customHeight="1" x14ac:dyDescent="0.25">
      <c r="A218" s="145"/>
      <c r="B218" s="142"/>
      <c r="C218" s="1">
        <v>16</v>
      </c>
      <c r="D218" s="1" t="s">
        <v>56</v>
      </c>
      <c r="E218" s="5" t="s">
        <v>284</v>
      </c>
      <c r="F218" s="5">
        <v>77283097.767700002</v>
      </c>
      <c r="G218" s="5">
        <v>0</v>
      </c>
      <c r="H218" s="5">
        <v>10568587.5374</v>
      </c>
      <c r="I218" s="5">
        <v>32618708.959399998</v>
      </c>
      <c r="J218" s="6">
        <f t="shared" si="17"/>
        <v>120470394.26449999</v>
      </c>
      <c r="K218" s="11"/>
      <c r="L218" s="150"/>
      <c r="M218" s="142"/>
      <c r="N218" s="12">
        <v>13</v>
      </c>
      <c r="O218" s="1" t="s">
        <v>74</v>
      </c>
      <c r="P218" s="5" t="s">
        <v>884</v>
      </c>
      <c r="Q218" s="5">
        <v>93553746.211999997</v>
      </c>
      <c r="R218" s="5">
        <f t="shared" si="18"/>
        <v>-2620951.4900000002</v>
      </c>
      <c r="S218" s="5">
        <v>12793624.800899999</v>
      </c>
      <c r="T218" s="5">
        <v>37972047.864699997</v>
      </c>
      <c r="U218" s="6">
        <f t="shared" si="19"/>
        <v>141698467.3876</v>
      </c>
    </row>
    <row r="219" spans="1:21" ht="25" customHeight="1" x14ac:dyDescent="0.25">
      <c r="A219" s="145"/>
      <c r="B219" s="142"/>
      <c r="C219" s="1">
        <v>17</v>
      </c>
      <c r="D219" s="1" t="s">
        <v>56</v>
      </c>
      <c r="E219" s="5" t="s">
        <v>285</v>
      </c>
      <c r="F219" s="5">
        <v>97344036.216800004</v>
      </c>
      <c r="G219" s="5">
        <v>0</v>
      </c>
      <c r="H219" s="5">
        <v>13311953.036499999</v>
      </c>
      <c r="I219" s="5">
        <v>41359828.634900004</v>
      </c>
      <c r="J219" s="6">
        <f t="shared" si="17"/>
        <v>152015817.88820001</v>
      </c>
      <c r="K219" s="11"/>
      <c r="L219" s="150"/>
      <c r="M219" s="142"/>
      <c r="N219" s="12">
        <v>14</v>
      </c>
      <c r="O219" s="1" t="s">
        <v>74</v>
      </c>
      <c r="P219" s="5" t="s">
        <v>650</v>
      </c>
      <c r="Q219" s="5">
        <v>117001725.963</v>
      </c>
      <c r="R219" s="5">
        <f t="shared" si="18"/>
        <v>-2620951.4900000002</v>
      </c>
      <c r="S219" s="5">
        <v>16000173.629000001</v>
      </c>
      <c r="T219" s="5">
        <v>45119342.2808</v>
      </c>
      <c r="U219" s="6">
        <f t="shared" si="19"/>
        <v>175500290.38279998</v>
      </c>
    </row>
    <row r="220" spans="1:21" ht="25" customHeight="1" x14ac:dyDescent="0.25">
      <c r="A220" s="145"/>
      <c r="B220" s="142"/>
      <c r="C220" s="1">
        <v>18</v>
      </c>
      <c r="D220" s="1" t="s">
        <v>56</v>
      </c>
      <c r="E220" s="5" t="s">
        <v>286</v>
      </c>
      <c r="F220" s="5">
        <v>102347172.5327</v>
      </c>
      <c r="G220" s="5">
        <v>0</v>
      </c>
      <c r="H220" s="5">
        <v>13996139.949899999</v>
      </c>
      <c r="I220" s="5">
        <v>38966321.939999998</v>
      </c>
      <c r="J220" s="6">
        <f t="shared" si="17"/>
        <v>155309634.4226</v>
      </c>
      <c r="K220" s="11"/>
      <c r="L220" s="150"/>
      <c r="M220" s="142"/>
      <c r="N220" s="12">
        <v>15</v>
      </c>
      <c r="O220" s="1" t="s">
        <v>74</v>
      </c>
      <c r="P220" s="5" t="s">
        <v>651</v>
      </c>
      <c r="Q220" s="5">
        <v>77650358.417999998</v>
      </c>
      <c r="R220" s="5">
        <f t="shared" si="18"/>
        <v>-2620951.4900000002</v>
      </c>
      <c r="S220" s="5">
        <v>10618811.020199999</v>
      </c>
      <c r="T220" s="5">
        <v>32064591.0913</v>
      </c>
      <c r="U220" s="6">
        <f t="shared" si="19"/>
        <v>117712809.0395</v>
      </c>
    </row>
    <row r="221" spans="1:21" ht="25" customHeight="1" x14ac:dyDescent="0.25">
      <c r="A221" s="145"/>
      <c r="B221" s="142"/>
      <c r="C221" s="1">
        <v>19</v>
      </c>
      <c r="D221" s="1" t="s">
        <v>56</v>
      </c>
      <c r="E221" s="5" t="s">
        <v>287</v>
      </c>
      <c r="F221" s="5">
        <v>133662428.3713</v>
      </c>
      <c r="G221" s="5">
        <v>0</v>
      </c>
      <c r="H221" s="5">
        <v>18278551.397500001</v>
      </c>
      <c r="I221" s="5">
        <v>53873152.450300001</v>
      </c>
      <c r="J221" s="6">
        <f t="shared" si="17"/>
        <v>205814132.2191</v>
      </c>
      <c r="K221" s="11"/>
      <c r="L221" s="150"/>
      <c r="M221" s="142"/>
      <c r="N221" s="12">
        <v>16</v>
      </c>
      <c r="O221" s="1" t="s">
        <v>74</v>
      </c>
      <c r="P221" s="5" t="s">
        <v>652</v>
      </c>
      <c r="Q221" s="5">
        <v>128334906.9531</v>
      </c>
      <c r="R221" s="5">
        <f t="shared" si="18"/>
        <v>-2620951.4900000002</v>
      </c>
      <c r="S221" s="5">
        <v>17550004.3013</v>
      </c>
      <c r="T221" s="5">
        <v>49593145.010899998</v>
      </c>
      <c r="U221" s="6">
        <f t="shared" si="19"/>
        <v>192857104.7753</v>
      </c>
    </row>
    <row r="222" spans="1:21" ht="25" customHeight="1" x14ac:dyDescent="0.25">
      <c r="A222" s="145"/>
      <c r="B222" s="142"/>
      <c r="C222" s="1">
        <v>20</v>
      </c>
      <c r="D222" s="1" t="s">
        <v>56</v>
      </c>
      <c r="E222" s="5" t="s">
        <v>288</v>
      </c>
      <c r="F222" s="5">
        <v>105956272.3708</v>
      </c>
      <c r="G222" s="5">
        <v>0</v>
      </c>
      <c r="H222" s="5">
        <v>14489690.139699999</v>
      </c>
      <c r="I222" s="5">
        <v>44857585.395099998</v>
      </c>
      <c r="J222" s="6">
        <f t="shared" si="17"/>
        <v>165303547.90560001</v>
      </c>
      <c r="K222" s="11"/>
      <c r="L222" s="150"/>
      <c r="M222" s="142"/>
      <c r="N222" s="12">
        <v>17</v>
      </c>
      <c r="O222" s="1" t="s">
        <v>74</v>
      </c>
      <c r="P222" s="5" t="s">
        <v>653</v>
      </c>
      <c r="Q222" s="5">
        <v>103403118.7132</v>
      </c>
      <c r="R222" s="5">
        <f t="shared" si="18"/>
        <v>-2620951.4900000002</v>
      </c>
      <c r="S222" s="5">
        <v>14140542.283199999</v>
      </c>
      <c r="T222" s="5">
        <v>37949813.515699998</v>
      </c>
      <c r="U222" s="6">
        <f t="shared" si="19"/>
        <v>152872523.0221</v>
      </c>
    </row>
    <row r="223" spans="1:21" ht="25" customHeight="1" x14ac:dyDescent="0.25">
      <c r="A223" s="145"/>
      <c r="B223" s="142"/>
      <c r="C223" s="1">
        <v>21</v>
      </c>
      <c r="D223" s="1" t="s">
        <v>56</v>
      </c>
      <c r="E223" s="5" t="s">
        <v>289</v>
      </c>
      <c r="F223" s="5">
        <v>84032733.3618</v>
      </c>
      <c r="G223" s="5">
        <v>0</v>
      </c>
      <c r="H223" s="5">
        <v>11491611.0274</v>
      </c>
      <c r="I223" s="5">
        <v>37038981.4454</v>
      </c>
      <c r="J223" s="6">
        <f t="shared" si="17"/>
        <v>132563325.8346</v>
      </c>
      <c r="K223" s="11"/>
      <c r="L223" s="151"/>
      <c r="M223" s="143"/>
      <c r="N223" s="12">
        <v>18</v>
      </c>
      <c r="O223" s="1" t="s">
        <v>74</v>
      </c>
      <c r="P223" s="5" t="s">
        <v>654</v>
      </c>
      <c r="Q223" s="5">
        <v>121319254.2622</v>
      </c>
      <c r="R223" s="5">
        <f t="shared" si="18"/>
        <v>-2620951.4900000002</v>
      </c>
      <c r="S223" s="5">
        <v>16590602.546700001</v>
      </c>
      <c r="T223" s="5">
        <v>44157392.049199998</v>
      </c>
      <c r="U223" s="6">
        <f t="shared" si="19"/>
        <v>179446297.36809999</v>
      </c>
    </row>
    <row r="224" spans="1:21" ht="25" customHeight="1" x14ac:dyDescent="0.3">
      <c r="A224" s="145"/>
      <c r="B224" s="142"/>
      <c r="C224" s="1">
        <v>22</v>
      </c>
      <c r="D224" s="1" t="s">
        <v>56</v>
      </c>
      <c r="E224" s="5" t="s">
        <v>290</v>
      </c>
      <c r="F224" s="5">
        <v>98737342.782700002</v>
      </c>
      <c r="G224" s="5">
        <v>0</v>
      </c>
      <c r="H224" s="5">
        <v>13502489.943499999</v>
      </c>
      <c r="I224" s="5">
        <v>43002988.978200004</v>
      </c>
      <c r="J224" s="6">
        <f t="shared" si="17"/>
        <v>155242821.7044</v>
      </c>
      <c r="K224" s="11"/>
      <c r="L224" s="18"/>
      <c r="M224" s="131" t="s">
        <v>861</v>
      </c>
      <c r="N224" s="132"/>
      <c r="O224" s="133"/>
      <c r="P224" s="14"/>
      <c r="Q224" s="14">
        <f>SUM(Q206:Q223)</f>
        <v>1924158733.6570001</v>
      </c>
      <c r="R224" s="14">
        <f>SUM(R206:R223)</f>
        <v>-47177126.820000023</v>
      </c>
      <c r="S224" s="14">
        <f>SUM(S206:S223)</f>
        <v>263131792.072</v>
      </c>
      <c r="T224" s="14">
        <f>SUM(T206:T223)</f>
        <v>752971734.83060002</v>
      </c>
      <c r="U224" s="14">
        <f>SUM(U206:U223)</f>
        <v>2893085133.7395997</v>
      </c>
    </row>
    <row r="225" spans="1:21" ht="25" customHeight="1" x14ac:dyDescent="0.25">
      <c r="A225" s="145"/>
      <c r="B225" s="142"/>
      <c r="C225" s="1">
        <v>23</v>
      </c>
      <c r="D225" s="1" t="s">
        <v>56</v>
      </c>
      <c r="E225" s="5" t="s">
        <v>291</v>
      </c>
      <c r="F225" s="5">
        <v>122702126.3125</v>
      </c>
      <c r="G225" s="5">
        <v>0</v>
      </c>
      <c r="H225" s="5">
        <v>16779712.516899999</v>
      </c>
      <c r="I225" s="5">
        <v>52395533.1281</v>
      </c>
      <c r="J225" s="6">
        <f t="shared" si="17"/>
        <v>191877371.95750001</v>
      </c>
      <c r="K225" s="11"/>
      <c r="L225" s="149">
        <v>29</v>
      </c>
      <c r="M225" s="141">
        <v>29</v>
      </c>
      <c r="N225" s="12">
        <v>1</v>
      </c>
      <c r="O225" s="1" t="s">
        <v>75</v>
      </c>
      <c r="P225" s="5" t="s">
        <v>655</v>
      </c>
      <c r="Q225" s="5">
        <v>75818859.024200007</v>
      </c>
      <c r="R225" s="5">
        <f t="shared" ref="R225:R253" si="20">-2734288.18</f>
        <v>-2734288.18</v>
      </c>
      <c r="S225" s="5">
        <v>10368350.5414</v>
      </c>
      <c r="T225" s="5">
        <v>31777768.343800001</v>
      </c>
      <c r="U225" s="6">
        <f>Q225+R225+S225+T225</f>
        <v>115230689.72940001</v>
      </c>
    </row>
    <row r="226" spans="1:21" ht="25" customHeight="1" x14ac:dyDescent="0.25">
      <c r="A226" s="145"/>
      <c r="B226" s="142"/>
      <c r="C226" s="1">
        <v>24</v>
      </c>
      <c r="D226" s="1" t="s">
        <v>56</v>
      </c>
      <c r="E226" s="5" t="s">
        <v>292</v>
      </c>
      <c r="F226" s="5">
        <v>100976659.5421</v>
      </c>
      <c r="G226" s="5">
        <v>0</v>
      </c>
      <c r="H226" s="5">
        <v>13808720.1009</v>
      </c>
      <c r="I226" s="5">
        <v>38457784.621799998</v>
      </c>
      <c r="J226" s="6">
        <f t="shared" si="17"/>
        <v>153243164.26479998</v>
      </c>
      <c r="K226" s="11"/>
      <c r="L226" s="150"/>
      <c r="M226" s="142"/>
      <c r="N226" s="12">
        <v>2</v>
      </c>
      <c r="O226" s="1" t="s">
        <v>75</v>
      </c>
      <c r="P226" s="5" t="s">
        <v>656</v>
      </c>
      <c r="Q226" s="5">
        <v>76031541.416500002</v>
      </c>
      <c r="R226" s="5">
        <f t="shared" si="20"/>
        <v>-2734288.18</v>
      </c>
      <c r="S226" s="5">
        <v>10397435.1996</v>
      </c>
      <c r="T226" s="5">
        <v>31143963.542199999</v>
      </c>
      <c r="U226" s="6">
        <f t="shared" ref="U226:U254" si="21">Q226+R226+S226+T226</f>
        <v>114838651.97829999</v>
      </c>
    </row>
    <row r="227" spans="1:21" ht="25" customHeight="1" x14ac:dyDescent="0.25">
      <c r="A227" s="145"/>
      <c r="B227" s="143"/>
      <c r="C227" s="1">
        <v>25</v>
      </c>
      <c r="D227" s="1" t="s">
        <v>56</v>
      </c>
      <c r="E227" s="5" t="s">
        <v>293</v>
      </c>
      <c r="F227" s="5">
        <v>96972181.037300006</v>
      </c>
      <c r="G227" s="5">
        <v>0</v>
      </c>
      <c r="H227" s="5">
        <v>13261101.2445</v>
      </c>
      <c r="I227" s="5">
        <v>36727784.462499999</v>
      </c>
      <c r="J227" s="6">
        <f t="shared" si="17"/>
        <v>146961066.74430001</v>
      </c>
      <c r="K227" s="11"/>
      <c r="L227" s="150"/>
      <c r="M227" s="142"/>
      <c r="N227" s="12">
        <v>3</v>
      </c>
      <c r="O227" s="1" t="s">
        <v>75</v>
      </c>
      <c r="P227" s="5" t="s">
        <v>885</v>
      </c>
      <c r="Q227" s="5">
        <v>94722529.2852</v>
      </c>
      <c r="R227" s="5">
        <f t="shared" si="20"/>
        <v>-2734288.18</v>
      </c>
      <c r="S227" s="5">
        <v>12953457.760199999</v>
      </c>
      <c r="T227" s="5">
        <v>38002966.549999997</v>
      </c>
      <c r="U227" s="6">
        <f t="shared" si="21"/>
        <v>142944665.41539997</v>
      </c>
    </row>
    <row r="228" spans="1:21" ht="25" customHeight="1" x14ac:dyDescent="0.3">
      <c r="A228" s="1"/>
      <c r="B228" s="131" t="s">
        <v>843</v>
      </c>
      <c r="C228" s="132"/>
      <c r="D228" s="133"/>
      <c r="E228" s="14"/>
      <c r="F228" s="14">
        <f>SUM(F203:F227)</f>
        <v>2483289418.2717996</v>
      </c>
      <c r="G228" s="14">
        <f>SUM(G203:G227)</f>
        <v>0</v>
      </c>
      <c r="H228" s="14">
        <f>SUM(H203:H227)</f>
        <v>339593809.71750003</v>
      </c>
      <c r="I228" s="14">
        <f>SUM(I203:I227)</f>
        <v>1017315003.8281997</v>
      </c>
      <c r="J228" s="14">
        <f>SUM(J203:J227)</f>
        <v>3840198231.8174996</v>
      </c>
      <c r="K228" s="11"/>
      <c r="L228" s="150"/>
      <c r="M228" s="142"/>
      <c r="N228" s="12">
        <v>4</v>
      </c>
      <c r="O228" s="1" t="s">
        <v>75</v>
      </c>
      <c r="P228" s="5" t="s">
        <v>886</v>
      </c>
      <c r="Q228" s="5">
        <v>83732622.2148</v>
      </c>
      <c r="R228" s="5">
        <f t="shared" si="20"/>
        <v>-2734288.18</v>
      </c>
      <c r="S228" s="5">
        <v>11450570.346899999</v>
      </c>
      <c r="T228" s="5">
        <v>31748318.319200002</v>
      </c>
      <c r="U228" s="6">
        <f t="shared" si="21"/>
        <v>124197222.70089999</v>
      </c>
    </row>
    <row r="229" spans="1:21" ht="25" customHeight="1" x14ac:dyDescent="0.25">
      <c r="A229" s="145">
        <v>11</v>
      </c>
      <c r="B229" s="141" t="s">
        <v>57</v>
      </c>
      <c r="C229" s="1">
        <v>1</v>
      </c>
      <c r="D229" s="1" t="s">
        <v>57</v>
      </c>
      <c r="E229" s="5" t="s">
        <v>294</v>
      </c>
      <c r="F229" s="5">
        <v>110118405.9736</v>
      </c>
      <c r="G229" s="5">
        <v>-3467463.3297000001</v>
      </c>
      <c r="H229" s="5">
        <v>15058868.5835</v>
      </c>
      <c r="I229" s="5">
        <v>44167272.441799998</v>
      </c>
      <c r="J229" s="6">
        <f t="shared" si="17"/>
        <v>165877083.6692</v>
      </c>
      <c r="K229" s="11"/>
      <c r="L229" s="150"/>
      <c r="M229" s="142"/>
      <c r="N229" s="12">
        <v>5</v>
      </c>
      <c r="O229" s="1" t="s">
        <v>75</v>
      </c>
      <c r="P229" s="5" t="s">
        <v>887</v>
      </c>
      <c r="Q229" s="5">
        <v>79237332.926899999</v>
      </c>
      <c r="R229" s="5">
        <f t="shared" si="20"/>
        <v>-2734288.18</v>
      </c>
      <c r="S229" s="5">
        <v>10835832.3289</v>
      </c>
      <c r="T229" s="5">
        <v>31322845.172800001</v>
      </c>
      <c r="U229" s="6">
        <f t="shared" si="21"/>
        <v>118661722.24859999</v>
      </c>
    </row>
    <row r="230" spans="1:21" ht="25" customHeight="1" x14ac:dyDescent="0.25">
      <c r="A230" s="145"/>
      <c r="B230" s="142"/>
      <c r="C230" s="1">
        <v>2</v>
      </c>
      <c r="D230" s="1" t="s">
        <v>57</v>
      </c>
      <c r="E230" s="5" t="s">
        <v>295</v>
      </c>
      <c r="F230" s="5">
        <v>103401010.1796</v>
      </c>
      <c r="G230" s="5">
        <v>-3400289.3717999998</v>
      </c>
      <c r="H230" s="5">
        <v>14140253.937799999</v>
      </c>
      <c r="I230" s="5">
        <v>44577391.302000001</v>
      </c>
      <c r="J230" s="6">
        <f t="shared" si="17"/>
        <v>158718366.0476</v>
      </c>
      <c r="K230" s="11"/>
      <c r="L230" s="150"/>
      <c r="M230" s="142"/>
      <c r="N230" s="12">
        <v>6</v>
      </c>
      <c r="O230" s="1" t="s">
        <v>75</v>
      </c>
      <c r="P230" s="5" t="s">
        <v>657</v>
      </c>
      <c r="Q230" s="5">
        <v>90247430.293899998</v>
      </c>
      <c r="R230" s="5">
        <f t="shared" si="20"/>
        <v>-2734288.18</v>
      </c>
      <c r="S230" s="5">
        <v>12341480.797700001</v>
      </c>
      <c r="T230" s="5">
        <v>37077178.599299997</v>
      </c>
      <c r="U230" s="6">
        <f t="shared" si="21"/>
        <v>136931801.51089999</v>
      </c>
    </row>
    <row r="231" spans="1:21" ht="25" customHeight="1" x14ac:dyDescent="0.25">
      <c r="A231" s="145"/>
      <c r="B231" s="142"/>
      <c r="C231" s="1">
        <v>3</v>
      </c>
      <c r="D231" s="1" t="s">
        <v>57</v>
      </c>
      <c r="E231" s="5" t="s">
        <v>871</v>
      </c>
      <c r="F231" s="5">
        <v>104291149.4981</v>
      </c>
      <c r="G231" s="5">
        <v>-3409190.7650000001</v>
      </c>
      <c r="H231" s="5">
        <v>14261981.9169</v>
      </c>
      <c r="I231" s="5">
        <v>44616070.678999998</v>
      </c>
      <c r="J231" s="6">
        <f t="shared" si="17"/>
        <v>159760011.329</v>
      </c>
      <c r="K231" s="11"/>
      <c r="L231" s="150"/>
      <c r="M231" s="142"/>
      <c r="N231" s="12">
        <v>7</v>
      </c>
      <c r="O231" s="1" t="s">
        <v>75</v>
      </c>
      <c r="P231" s="5" t="s">
        <v>658</v>
      </c>
      <c r="Q231" s="5">
        <v>75640755.234200001</v>
      </c>
      <c r="R231" s="5">
        <f t="shared" si="20"/>
        <v>-2734288.18</v>
      </c>
      <c r="S231" s="5">
        <v>10343994.5626</v>
      </c>
      <c r="T231" s="5">
        <v>32418285.4016</v>
      </c>
      <c r="U231" s="6">
        <f t="shared" si="21"/>
        <v>115668747.0184</v>
      </c>
    </row>
    <row r="232" spans="1:21" ht="25" customHeight="1" x14ac:dyDescent="0.25">
      <c r="A232" s="145"/>
      <c r="B232" s="142"/>
      <c r="C232" s="1">
        <v>4</v>
      </c>
      <c r="D232" s="1" t="s">
        <v>57</v>
      </c>
      <c r="E232" s="5" t="s">
        <v>57</v>
      </c>
      <c r="F232" s="5">
        <v>100565809.88789999</v>
      </c>
      <c r="G232" s="5">
        <v>-3371937.3689000001</v>
      </c>
      <c r="H232" s="5">
        <v>13752535.7519</v>
      </c>
      <c r="I232" s="5">
        <v>42079257.311999999</v>
      </c>
      <c r="J232" s="6">
        <f t="shared" si="17"/>
        <v>153025665.58289999</v>
      </c>
      <c r="K232" s="11"/>
      <c r="L232" s="150"/>
      <c r="M232" s="142"/>
      <c r="N232" s="12">
        <v>8</v>
      </c>
      <c r="O232" s="1" t="s">
        <v>75</v>
      </c>
      <c r="P232" s="5" t="s">
        <v>659</v>
      </c>
      <c r="Q232" s="5">
        <v>78556807.559499994</v>
      </c>
      <c r="R232" s="5">
        <f t="shared" si="20"/>
        <v>-2734288.18</v>
      </c>
      <c r="S232" s="5">
        <v>10742769.3937</v>
      </c>
      <c r="T232" s="5">
        <v>31764176.024799999</v>
      </c>
      <c r="U232" s="6">
        <f t="shared" si="21"/>
        <v>118329464.79799999</v>
      </c>
    </row>
    <row r="233" spans="1:21" ht="25" customHeight="1" x14ac:dyDescent="0.25">
      <c r="A233" s="145"/>
      <c r="B233" s="142"/>
      <c r="C233" s="1">
        <v>5</v>
      </c>
      <c r="D233" s="1" t="s">
        <v>57</v>
      </c>
      <c r="E233" s="5" t="s">
        <v>296</v>
      </c>
      <c r="F233" s="5">
        <v>100239468.29889999</v>
      </c>
      <c r="G233" s="5">
        <v>-3368673.9530000002</v>
      </c>
      <c r="H233" s="5">
        <v>13707908.0164</v>
      </c>
      <c r="I233" s="5">
        <v>43655127.285800003</v>
      </c>
      <c r="J233" s="6">
        <f t="shared" si="17"/>
        <v>154233829.64809999</v>
      </c>
      <c r="K233" s="11"/>
      <c r="L233" s="150"/>
      <c r="M233" s="142"/>
      <c r="N233" s="12">
        <v>9</v>
      </c>
      <c r="O233" s="1" t="s">
        <v>75</v>
      </c>
      <c r="P233" s="5" t="s">
        <v>660</v>
      </c>
      <c r="Q233" s="5">
        <v>77264518.114899993</v>
      </c>
      <c r="R233" s="5">
        <f t="shared" si="20"/>
        <v>-2734288.18</v>
      </c>
      <c r="S233" s="5">
        <v>10566046.7401</v>
      </c>
      <c r="T233" s="5">
        <v>31629930.898699999</v>
      </c>
      <c r="U233" s="6">
        <f t="shared" si="21"/>
        <v>116726207.57369998</v>
      </c>
    </row>
    <row r="234" spans="1:21" ht="25" customHeight="1" x14ac:dyDescent="0.25">
      <c r="A234" s="145"/>
      <c r="B234" s="142"/>
      <c r="C234" s="1">
        <v>6</v>
      </c>
      <c r="D234" s="1" t="s">
        <v>57</v>
      </c>
      <c r="E234" s="5" t="s">
        <v>297</v>
      </c>
      <c r="F234" s="5">
        <v>104188099.0098</v>
      </c>
      <c r="G234" s="5">
        <v>-3408160.2601000001</v>
      </c>
      <c r="H234" s="5">
        <v>14247889.5974</v>
      </c>
      <c r="I234" s="5">
        <v>42613552.913800001</v>
      </c>
      <c r="J234" s="6">
        <f t="shared" si="17"/>
        <v>157641381.26089999</v>
      </c>
      <c r="K234" s="11"/>
      <c r="L234" s="150"/>
      <c r="M234" s="142"/>
      <c r="N234" s="12">
        <v>10</v>
      </c>
      <c r="O234" s="1" t="s">
        <v>75</v>
      </c>
      <c r="P234" s="5" t="s">
        <v>661</v>
      </c>
      <c r="Q234" s="5">
        <v>87710496.093199998</v>
      </c>
      <c r="R234" s="5">
        <f t="shared" si="20"/>
        <v>-2734288.18</v>
      </c>
      <c r="S234" s="5">
        <v>11994550.978</v>
      </c>
      <c r="T234" s="5">
        <v>36513600.779299997</v>
      </c>
      <c r="U234" s="6">
        <f t="shared" si="21"/>
        <v>133484359.67049998</v>
      </c>
    </row>
    <row r="235" spans="1:21" ht="25" customHeight="1" x14ac:dyDescent="0.25">
      <c r="A235" s="145"/>
      <c r="B235" s="142"/>
      <c r="C235" s="1">
        <v>7</v>
      </c>
      <c r="D235" s="1" t="s">
        <v>57</v>
      </c>
      <c r="E235" s="5" t="s">
        <v>298</v>
      </c>
      <c r="F235" s="5">
        <v>121735856.6652</v>
      </c>
      <c r="G235" s="5">
        <v>-3583637.8366999999</v>
      </c>
      <c r="H235" s="5">
        <v>16647573.5933</v>
      </c>
      <c r="I235" s="5">
        <v>49443189.8002</v>
      </c>
      <c r="J235" s="6">
        <f t="shared" si="17"/>
        <v>184242982.222</v>
      </c>
      <c r="K235" s="11"/>
      <c r="L235" s="150"/>
      <c r="M235" s="142"/>
      <c r="N235" s="12">
        <v>11</v>
      </c>
      <c r="O235" s="1" t="s">
        <v>75</v>
      </c>
      <c r="P235" s="5" t="s">
        <v>662</v>
      </c>
      <c r="Q235" s="5">
        <v>92870558.665199995</v>
      </c>
      <c r="R235" s="5">
        <f t="shared" si="20"/>
        <v>-2734288.18</v>
      </c>
      <c r="S235" s="5">
        <v>12700197.808499999</v>
      </c>
      <c r="T235" s="5">
        <v>39417742.372599997</v>
      </c>
      <c r="U235" s="6">
        <f t="shared" si="21"/>
        <v>142254210.66629997</v>
      </c>
    </row>
    <row r="236" spans="1:21" ht="25" customHeight="1" x14ac:dyDescent="0.25">
      <c r="A236" s="145"/>
      <c r="B236" s="142"/>
      <c r="C236" s="1">
        <v>8</v>
      </c>
      <c r="D236" s="1" t="s">
        <v>57</v>
      </c>
      <c r="E236" s="5" t="s">
        <v>299</v>
      </c>
      <c r="F236" s="5">
        <v>107830378.469</v>
      </c>
      <c r="G236" s="5">
        <v>-3444583.0547000002</v>
      </c>
      <c r="H236" s="5">
        <v>14745977.1536</v>
      </c>
      <c r="I236" s="5">
        <v>44110637.779299997</v>
      </c>
      <c r="J236" s="6">
        <f t="shared" si="17"/>
        <v>163242410.34720001</v>
      </c>
      <c r="K236" s="11"/>
      <c r="L236" s="150"/>
      <c r="M236" s="142"/>
      <c r="N236" s="12">
        <v>12</v>
      </c>
      <c r="O236" s="1" t="s">
        <v>75</v>
      </c>
      <c r="P236" s="5" t="s">
        <v>663</v>
      </c>
      <c r="Q236" s="5">
        <v>107336964.0642</v>
      </c>
      <c r="R236" s="5">
        <f t="shared" si="20"/>
        <v>-2734288.18</v>
      </c>
      <c r="S236" s="5">
        <v>14678501.942600001</v>
      </c>
      <c r="T236" s="5">
        <v>41165697.817400001</v>
      </c>
      <c r="U236" s="6">
        <f t="shared" si="21"/>
        <v>160446875.6442</v>
      </c>
    </row>
    <row r="237" spans="1:21" ht="25" customHeight="1" x14ac:dyDescent="0.25">
      <c r="A237" s="145"/>
      <c r="B237" s="142"/>
      <c r="C237" s="1">
        <v>9</v>
      </c>
      <c r="D237" s="1" t="s">
        <v>57</v>
      </c>
      <c r="E237" s="5" t="s">
        <v>300</v>
      </c>
      <c r="F237" s="5">
        <v>97560658.252599999</v>
      </c>
      <c r="G237" s="5">
        <v>-3341885.8525</v>
      </c>
      <c r="H237" s="5">
        <v>13341576.4473</v>
      </c>
      <c r="I237" s="5">
        <v>41582718.151799999</v>
      </c>
      <c r="J237" s="6">
        <f t="shared" si="17"/>
        <v>149143066.99919999</v>
      </c>
      <c r="K237" s="11"/>
      <c r="L237" s="150"/>
      <c r="M237" s="142"/>
      <c r="N237" s="12">
        <v>13</v>
      </c>
      <c r="O237" s="1" t="s">
        <v>75</v>
      </c>
      <c r="P237" s="5" t="s">
        <v>664</v>
      </c>
      <c r="Q237" s="5">
        <v>100053532.93889999</v>
      </c>
      <c r="R237" s="5">
        <f t="shared" si="20"/>
        <v>-2734288.18</v>
      </c>
      <c r="S237" s="5">
        <v>13682481.057800001</v>
      </c>
      <c r="T237" s="5">
        <v>38280014.928999998</v>
      </c>
      <c r="U237" s="6">
        <f t="shared" si="21"/>
        <v>149281740.74569997</v>
      </c>
    </row>
    <row r="238" spans="1:21" ht="25" customHeight="1" x14ac:dyDescent="0.25">
      <c r="A238" s="145"/>
      <c r="B238" s="142"/>
      <c r="C238" s="1">
        <v>10</v>
      </c>
      <c r="D238" s="1" t="s">
        <v>57</v>
      </c>
      <c r="E238" s="5" t="s">
        <v>301</v>
      </c>
      <c r="F238" s="5">
        <v>135511332.27509999</v>
      </c>
      <c r="G238" s="5">
        <v>-3721392.5928000002</v>
      </c>
      <c r="H238" s="5">
        <v>18531391.970899999</v>
      </c>
      <c r="I238" s="5">
        <v>51076617.3719</v>
      </c>
      <c r="J238" s="6">
        <f t="shared" si="17"/>
        <v>201397949.02509996</v>
      </c>
      <c r="K238" s="11"/>
      <c r="L238" s="150"/>
      <c r="M238" s="142"/>
      <c r="N238" s="12">
        <v>14</v>
      </c>
      <c r="O238" s="1" t="s">
        <v>75</v>
      </c>
      <c r="P238" s="5" t="s">
        <v>665</v>
      </c>
      <c r="Q238" s="5">
        <v>87215692.747700006</v>
      </c>
      <c r="R238" s="5">
        <f t="shared" si="20"/>
        <v>-2734288.18</v>
      </c>
      <c r="S238" s="5">
        <v>11926885.827099999</v>
      </c>
      <c r="T238" s="5">
        <v>36739887.719999999</v>
      </c>
      <c r="U238" s="6">
        <f t="shared" si="21"/>
        <v>133148178.11479999</v>
      </c>
    </row>
    <row r="239" spans="1:21" ht="25" customHeight="1" x14ac:dyDescent="0.25">
      <c r="A239" s="145"/>
      <c r="B239" s="142"/>
      <c r="C239" s="1">
        <v>11</v>
      </c>
      <c r="D239" s="1" t="s">
        <v>57</v>
      </c>
      <c r="E239" s="5" t="s">
        <v>302</v>
      </c>
      <c r="F239" s="5">
        <v>105127668.0464</v>
      </c>
      <c r="G239" s="5">
        <v>-3417555.9504999998</v>
      </c>
      <c r="H239" s="5">
        <v>14376377.1697</v>
      </c>
      <c r="I239" s="5">
        <v>43907424.219599999</v>
      </c>
      <c r="J239" s="6">
        <f t="shared" si="17"/>
        <v>159993913.48519999</v>
      </c>
      <c r="K239" s="11"/>
      <c r="L239" s="150"/>
      <c r="M239" s="142"/>
      <c r="N239" s="12">
        <v>15</v>
      </c>
      <c r="O239" s="1" t="s">
        <v>75</v>
      </c>
      <c r="P239" s="5" t="s">
        <v>666</v>
      </c>
      <c r="Q239" s="5">
        <v>68535945.188899994</v>
      </c>
      <c r="R239" s="5">
        <f t="shared" si="20"/>
        <v>-2734288.18</v>
      </c>
      <c r="S239" s="5">
        <v>9372400.3968000002</v>
      </c>
      <c r="T239" s="5">
        <v>28493880.850099999</v>
      </c>
      <c r="U239" s="6">
        <f t="shared" si="21"/>
        <v>103667938.25579999</v>
      </c>
    </row>
    <row r="240" spans="1:21" ht="25" customHeight="1" x14ac:dyDescent="0.25">
      <c r="A240" s="145"/>
      <c r="B240" s="142"/>
      <c r="C240" s="1">
        <v>12</v>
      </c>
      <c r="D240" s="1" t="s">
        <v>57</v>
      </c>
      <c r="E240" s="5" t="s">
        <v>303</v>
      </c>
      <c r="F240" s="5">
        <v>116000306.2815</v>
      </c>
      <c r="G240" s="5">
        <v>-3526282.3328</v>
      </c>
      <c r="H240" s="5">
        <v>15863227.8818</v>
      </c>
      <c r="I240" s="5">
        <v>47910529.976400003</v>
      </c>
      <c r="J240" s="6">
        <f t="shared" si="17"/>
        <v>176247781.80689999</v>
      </c>
      <c r="K240" s="11"/>
      <c r="L240" s="150"/>
      <c r="M240" s="142"/>
      <c r="N240" s="12">
        <v>16</v>
      </c>
      <c r="O240" s="1" t="s">
        <v>75</v>
      </c>
      <c r="P240" s="5" t="s">
        <v>561</v>
      </c>
      <c r="Q240" s="5">
        <v>88315051.759299994</v>
      </c>
      <c r="R240" s="5">
        <f t="shared" si="20"/>
        <v>-2734288.18</v>
      </c>
      <c r="S240" s="5">
        <v>12077224.934699999</v>
      </c>
      <c r="T240" s="5">
        <v>33502063.085200001</v>
      </c>
      <c r="U240" s="6">
        <f t="shared" si="21"/>
        <v>131160051.59919998</v>
      </c>
    </row>
    <row r="241" spans="1:21" ht="25" customHeight="1" x14ac:dyDescent="0.25">
      <c r="A241" s="145"/>
      <c r="B241" s="143"/>
      <c r="C241" s="1">
        <v>13</v>
      </c>
      <c r="D241" s="1" t="s">
        <v>57</v>
      </c>
      <c r="E241" s="5" t="s">
        <v>304</v>
      </c>
      <c r="F241" s="5">
        <v>127049117.9289</v>
      </c>
      <c r="G241" s="5">
        <v>-3636770.4493</v>
      </c>
      <c r="H241" s="5">
        <v>17374170.590500001</v>
      </c>
      <c r="I241" s="5">
        <v>51307854.601599999</v>
      </c>
      <c r="J241" s="6">
        <f t="shared" si="17"/>
        <v>192094372.6717</v>
      </c>
      <c r="K241" s="11"/>
      <c r="L241" s="150"/>
      <c r="M241" s="142"/>
      <c r="N241" s="12">
        <v>17</v>
      </c>
      <c r="O241" s="1" t="s">
        <v>75</v>
      </c>
      <c r="P241" s="5" t="s">
        <v>667</v>
      </c>
      <c r="Q241" s="5">
        <v>77861793.008900002</v>
      </c>
      <c r="R241" s="5">
        <f t="shared" si="20"/>
        <v>-2734288.18</v>
      </c>
      <c r="S241" s="5">
        <v>10647725.0395</v>
      </c>
      <c r="T241" s="5">
        <v>30590705.816399999</v>
      </c>
      <c r="U241" s="6">
        <f t="shared" si="21"/>
        <v>116365935.6848</v>
      </c>
    </row>
    <row r="242" spans="1:21" ht="25" customHeight="1" x14ac:dyDescent="0.3">
      <c r="A242" s="1"/>
      <c r="B242" s="131" t="s">
        <v>844</v>
      </c>
      <c r="C242" s="132"/>
      <c r="D242" s="133"/>
      <c r="E242" s="14"/>
      <c r="F242" s="14">
        <f>SUM(F229:F241)</f>
        <v>1433619260.7666001</v>
      </c>
      <c r="G242" s="14">
        <f>SUM(G229:G241)</f>
        <v>-45097823.117799997</v>
      </c>
      <c r="H242" s="14">
        <f>SUM(H229:H241)</f>
        <v>196049732.61099997</v>
      </c>
      <c r="I242" s="14">
        <f>SUM(I229:I241)</f>
        <v>591047643.83520007</v>
      </c>
      <c r="J242" s="14">
        <f>SUM(J229:J241)</f>
        <v>2175618814.0950003</v>
      </c>
      <c r="K242" s="11"/>
      <c r="L242" s="150"/>
      <c r="M242" s="142"/>
      <c r="N242" s="12">
        <v>18</v>
      </c>
      <c r="O242" s="1" t="s">
        <v>75</v>
      </c>
      <c r="P242" s="5" t="s">
        <v>888</v>
      </c>
      <c r="Q242" s="5">
        <v>81171762.149700001</v>
      </c>
      <c r="R242" s="5">
        <f t="shared" si="20"/>
        <v>-2734288.18</v>
      </c>
      <c r="S242" s="5">
        <v>11100368.626800001</v>
      </c>
      <c r="T242" s="5">
        <v>34327502.804200001</v>
      </c>
      <c r="U242" s="6">
        <f t="shared" si="21"/>
        <v>123865345.4007</v>
      </c>
    </row>
    <row r="243" spans="1:21" ht="25" customHeight="1" x14ac:dyDescent="0.25">
      <c r="A243" s="145">
        <v>12</v>
      </c>
      <c r="B243" s="141" t="s">
        <v>58</v>
      </c>
      <c r="C243" s="1">
        <v>1</v>
      </c>
      <c r="D243" s="1" t="s">
        <v>58</v>
      </c>
      <c r="E243" s="5" t="s">
        <v>305</v>
      </c>
      <c r="F243" s="5">
        <v>131903985.65090001</v>
      </c>
      <c r="G243" s="5">
        <v>0</v>
      </c>
      <c r="H243" s="5">
        <v>18038081.5359</v>
      </c>
      <c r="I243" s="5">
        <v>48312248.437200002</v>
      </c>
      <c r="J243" s="6">
        <f t="shared" si="17"/>
        <v>198254315.62400001</v>
      </c>
      <c r="K243" s="11"/>
      <c r="L243" s="150"/>
      <c r="M243" s="142"/>
      <c r="N243" s="12">
        <v>19</v>
      </c>
      <c r="O243" s="1" t="s">
        <v>75</v>
      </c>
      <c r="P243" s="5" t="s">
        <v>668</v>
      </c>
      <c r="Q243" s="5">
        <v>86017261.014300004</v>
      </c>
      <c r="R243" s="5">
        <f t="shared" si="20"/>
        <v>-2734288.18</v>
      </c>
      <c r="S243" s="5">
        <v>11762998.365900001</v>
      </c>
      <c r="T243" s="5">
        <v>34073192.193499997</v>
      </c>
      <c r="U243" s="6">
        <f t="shared" si="21"/>
        <v>129119163.39369999</v>
      </c>
    </row>
    <row r="244" spans="1:21" ht="25" customHeight="1" x14ac:dyDescent="0.25">
      <c r="A244" s="145"/>
      <c r="B244" s="142"/>
      <c r="C244" s="1">
        <v>2</v>
      </c>
      <c r="D244" s="1" t="s">
        <v>58</v>
      </c>
      <c r="E244" s="5" t="s">
        <v>306</v>
      </c>
      <c r="F244" s="5">
        <v>125280084.26729999</v>
      </c>
      <c r="G244" s="5">
        <v>0</v>
      </c>
      <c r="H244" s="5">
        <v>17132252.400800001</v>
      </c>
      <c r="I244" s="5">
        <v>54838994.7579</v>
      </c>
      <c r="J244" s="6">
        <f t="shared" si="17"/>
        <v>197251331.426</v>
      </c>
      <c r="K244" s="11"/>
      <c r="L244" s="150"/>
      <c r="M244" s="142"/>
      <c r="N244" s="12">
        <v>20</v>
      </c>
      <c r="O244" s="1" t="s">
        <v>75</v>
      </c>
      <c r="P244" s="5" t="s">
        <v>565</v>
      </c>
      <c r="Q244" s="5">
        <v>85126791.0678</v>
      </c>
      <c r="R244" s="5">
        <f t="shared" si="20"/>
        <v>-2734288.18</v>
      </c>
      <c r="S244" s="5">
        <v>11641225.173</v>
      </c>
      <c r="T244" s="5">
        <v>35410777.068499997</v>
      </c>
      <c r="U244" s="6">
        <f t="shared" si="21"/>
        <v>129444505.12929998</v>
      </c>
    </row>
    <row r="245" spans="1:21" ht="25" customHeight="1" x14ac:dyDescent="0.25">
      <c r="A245" s="145"/>
      <c r="B245" s="142"/>
      <c r="C245" s="1">
        <v>3</v>
      </c>
      <c r="D245" s="1" t="s">
        <v>58</v>
      </c>
      <c r="E245" s="5" t="s">
        <v>307</v>
      </c>
      <c r="F245" s="5">
        <v>82900126.382799998</v>
      </c>
      <c r="G245" s="5">
        <v>0</v>
      </c>
      <c r="H245" s="5">
        <v>11336725.207</v>
      </c>
      <c r="I245" s="5">
        <v>35156226.080700003</v>
      </c>
      <c r="J245" s="6">
        <f t="shared" si="17"/>
        <v>129393077.67050001</v>
      </c>
      <c r="K245" s="11"/>
      <c r="L245" s="150"/>
      <c r="M245" s="142"/>
      <c r="N245" s="12">
        <v>21</v>
      </c>
      <c r="O245" s="1" t="s">
        <v>75</v>
      </c>
      <c r="P245" s="5" t="s">
        <v>669</v>
      </c>
      <c r="Q245" s="5">
        <v>92103979.673800007</v>
      </c>
      <c r="R245" s="5">
        <f t="shared" si="20"/>
        <v>-2734288.18</v>
      </c>
      <c r="S245" s="5">
        <v>12595366.9022</v>
      </c>
      <c r="T245" s="5">
        <v>37433012.086599998</v>
      </c>
      <c r="U245" s="6">
        <f t="shared" si="21"/>
        <v>139398070.4826</v>
      </c>
    </row>
    <row r="246" spans="1:21" ht="25" customHeight="1" x14ac:dyDescent="0.25">
      <c r="A246" s="145"/>
      <c r="B246" s="142"/>
      <c r="C246" s="1">
        <v>4</v>
      </c>
      <c r="D246" s="1" t="s">
        <v>58</v>
      </c>
      <c r="E246" s="5" t="s">
        <v>308</v>
      </c>
      <c r="F246" s="5">
        <v>85348122.632400006</v>
      </c>
      <c r="G246" s="5">
        <v>0</v>
      </c>
      <c r="H246" s="5">
        <v>11671492.6193</v>
      </c>
      <c r="I246" s="5">
        <v>36333891.449199997</v>
      </c>
      <c r="J246" s="6">
        <f t="shared" si="17"/>
        <v>133353506.70090002</v>
      </c>
      <c r="K246" s="11"/>
      <c r="L246" s="150"/>
      <c r="M246" s="142"/>
      <c r="N246" s="12">
        <v>22</v>
      </c>
      <c r="O246" s="1" t="s">
        <v>75</v>
      </c>
      <c r="P246" s="5" t="s">
        <v>670</v>
      </c>
      <c r="Q246" s="5">
        <v>83599637.449900001</v>
      </c>
      <c r="R246" s="5">
        <f t="shared" si="20"/>
        <v>-2734288.18</v>
      </c>
      <c r="S246" s="5">
        <v>11432384.467</v>
      </c>
      <c r="T246" s="5">
        <v>34041476.782399997</v>
      </c>
      <c r="U246" s="6">
        <f t="shared" si="21"/>
        <v>126339210.5193</v>
      </c>
    </row>
    <row r="247" spans="1:21" ht="25" customHeight="1" x14ac:dyDescent="0.25">
      <c r="A247" s="145"/>
      <c r="B247" s="142"/>
      <c r="C247" s="1">
        <v>5</v>
      </c>
      <c r="D247" s="1" t="s">
        <v>58</v>
      </c>
      <c r="E247" s="5" t="s">
        <v>309</v>
      </c>
      <c r="F247" s="5">
        <v>102191139.6693</v>
      </c>
      <c r="G247" s="5">
        <v>0</v>
      </c>
      <c r="H247" s="5">
        <v>13974802.205600001</v>
      </c>
      <c r="I247" s="5">
        <v>40392708.933300003</v>
      </c>
      <c r="J247" s="6">
        <f t="shared" si="17"/>
        <v>156558650.8082</v>
      </c>
      <c r="K247" s="11"/>
      <c r="L247" s="150"/>
      <c r="M247" s="142"/>
      <c r="N247" s="12">
        <v>23</v>
      </c>
      <c r="O247" s="1" t="s">
        <v>75</v>
      </c>
      <c r="P247" s="5" t="s">
        <v>671</v>
      </c>
      <c r="Q247" s="5">
        <v>102797485.8417</v>
      </c>
      <c r="R247" s="5">
        <f t="shared" si="20"/>
        <v>-2734288.18</v>
      </c>
      <c r="S247" s="5">
        <v>14057721.016899999</v>
      </c>
      <c r="T247" s="5">
        <v>41441739.358000003</v>
      </c>
      <c r="U247" s="6">
        <f t="shared" si="21"/>
        <v>155562658.03659999</v>
      </c>
    </row>
    <row r="248" spans="1:21" ht="25" customHeight="1" x14ac:dyDescent="0.25">
      <c r="A248" s="145"/>
      <c r="B248" s="142"/>
      <c r="C248" s="1">
        <v>6</v>
      </c>
      <c r="D248" s="1" t="s">
        <v>58</v>
      </c>
      <c r="E248" s="5" t="s">
        <v>310</v>
      </c>
      <c r="F248" s="5">
        <v>86858774.2949</v>
      </c>
      <c r="G248" s="5">
        <v>0</v>
      </c>
      <c r="H248" s="5">
        <v>11878076.656400001</v>
      </c>
      <c r="I248" s="5">
        <v>36878926.661200002</v>
      </c>
      <c r="J248" s="6">
        <f t="shared" si="17"/>
        <v>135615777.61250001</v>
      </c>
      <c r="K248" s="11"/>
      <c r="L248" s="150"/>
      <c r="M248" s="142"/>
      <c r="N248" s="12">
        <v>24</v>
      </c>
      <c r="O248" s="1" t="s">
        <v>75</v>
      </c>
      <c r="P248" s="5" t="s">
        <v>889</v>
      </c>
      <c r="Q248" s="5">
        <v>85246203.4639</v>
      </c>
      <c r="R248" s="5">
        <f t="shared" si="20"/>
        <v>-2734288.18</v>
      </c>
      <c r="S248" s="5">
        <v>11657555.0096</v>
      </c>
      <c r="T248" s="5">
        <v>35160242.101899996</v>
      </c>
      <c r="U248" s="6">
        <f t="shared" si="21"/>
        <v>129329712.39539999</v>
      </c>
    </row>
    <row r="249" spans="1:21" ht="25" customHeight="1" x14ac:dyDescent="0.25">
      <c r="A249" s="145"/>
      <c r="B249" s="142"/>
      <c r="C249" s="1">
        <v>7</v>
      </c>
      <c r="D249" s="1" t="s">
        <v>58</v>
      </c>
      <c r="E249" s="5" t="s">
        <v>311</v>
      </c>
      <c r="F249" s="5">
        <v>86938665.512199998</v>
      </c>
      <c r="G249" s="5">
        <v>0</v>
      </c>
      <c r="H249" s="5">
        <v>11889001.908399999</v>
      </c>
      <c r="I249" s="5">
        <v>34255525.187799998</v>
      </c>
      <c r="J249" s="6">
        <f t="shared" si="17"/>
        <v>133083192.60839999</v>
      </c>
      <c r="K249" s="11"/>
      <c r="L249" s="150"/>
      <c r="M249" s="142"/>
      <c r="N249" s="12">
        <v>25</v>
      </c>
      <c r="O249" s="1" t="s">
        <v>75</v>
      </c>
      <c r="P249" s="5" t="s">
        <v>890</v>
      </c>
      <c r="Q249" s="5">
        <v>112310812.29189999</v>
      </c>
      <c r="R249" s="5">
        <f t="shared" si="20"/>
        <v>-2734288.18</v>
      </c>
      <c r="S249" s="5">
        <v>15358683.662900001</v>
      </c>
      <c r="T249" s="5">
        <v>36636854.585699998</v>
      </c>
      <c r="U249" s="6">
        <f t="shared" si="21"/>
        <v>161572062.36049998</v>
      </c>
    </row>
    <row r="250" spans="1:21" ht="25" customHeight="1" x14ac:dyDescent="0.25">
      <c r="A250" s="145"/>
      <c r="B250" s="142"/>
      <c r="C250" s="1">
        <v>8</v>
      </c>
      <c r="D250" s="1" t="s">
        <v>58</v>
      </c>
      <c r="E250" s="5" t="s">
        <v>312</v>
      </c>
      <c r="F250" s="5">
        <v>100856099.891</v>
      </c>
      <c r="G250" s="5">
        <v>0</v>
      </c>
      <c r="H250" s="5">
        <v>13792233.375299999</v>
      </c>
      <c r="I250" s="5">
        <v>38569911.830600001</v>
      </c>
      <c r="J250" s="6">
        <f t="shared" si="17"/>
        <v>153218245.09690002</v>
      </c>
      <c r="K250" s="11"/>
      <c r="L250" s="150"/>
      <c r="M250" s="142"/>
      <c r="N250" s="12">
        <v>26</v>
      </c>
      <c r="O250" s="1" t="s">
        <v>75</v>
      </c>
      <c r="P250" s="5" t="s">
        <v>672</v>
      </c>
      <c r="Q250" s="5">
        <v>76874132.313099995</v>
      </c>
      <c r="R250" s="5">
        <f t="shared" si="20"/>
        <v>-2734288.18</v>
      </c>
      <c r="S250" s="5">
        <v>10512660.855699999</v>
      </c>
      <c r="T250" s="5">
        <v>31810994.012499999</v>
      </c>
      <c r="U250" s="6">
        <f t="shared" si="21"/>
        <v>116463499.00129999</v>
      </c>
    </row>
    <row r="251" spans="1:21" ht="25" customHeight="1" x14ac:dyDescent="0.25">
      <c r="A251" s="145"/>
      <c r="B251" s="142"/>
      <c r="C251" s="1">
        <v>9</v>
      </c>
      <c r="D251" s="1" t="s">
        <v>58</v>
      </c>
      <c r="E251" s="5" t="s">
        <v>313</v>
      </c>
      <c r="F251" s="5">
        <v>111004517.13680001</v>
      </c>
      <c r="G251" s="5">
        <v>0</v>
      </c>
      <c r="H251" s="5">
        <v>15180045.7059</v>
      </c>
      <c r="I251" s="5">
        <v>42900407.888599999</v>
      </c>
      <c r="J251" s="6">
        <f t="shared" si="17"/>
        <v>169084970.7313</v>
      </c>
      <c r="K251" s="11"/>
      <c r="L251" s="150"/>
      <c r="M251" s="142"/>
      <c r="N251" s="12">
        <v>27</v>
      </c>
      <c r="O251" s="1" t="s">
        <v>75</v>
      </c>
      <c r="P251" s="5" t="s">
        <v>673</v>
      </c>
      <c r="Q251" s="5">
        <v>92982928.456499994</v>
      </c>
      <c r="R251" s="5">
        <f t="shared" si="20"/>
        <v>-2734288.18</v>
      </c>
      <c r="S251" s="5">
        <v>12715564.557600001</v>
      </c>
      <c r="T251" s="5">
        <v>36439765.960000001</v>
      </c>
      <c r="U251" s="6">
        <f t="shared" si="21"/>
        <v>139403970.79409999</v>
      </c>
    </row>
    <row r="252" spans="1:21" ht="25" customHeight="1" x14ac:dyDescent="0.25">
      <c r="A252" s="145"/>
      <c r="B252" s="142"/>
      <c r="C252" s="1">
        <v>10</v>
      </c>
      <c r="D252" s="1" t="s">
        <v>58</v>
      </c>
      <c r="E252" s="5" t="s">
        <v>314</v>
      </c>
      <c r="F252" s="5">
        <v>80772075.509900004</v>
      </c>
      <c r="G252" s="5">
        <v>0</v>
      </c>
      <c r="H252" s="5">
        <v>11045710.838</v>
      </c>
      <c r="I252" s="5">
        <v>32163314.897799999</v>
      </c>
      <c r="J252" s="6">
        <f t="shared" si="17"/>
        <v>123981101.2457</v>
      </c>
      <c r="K252" s="11"/>
      <c r="L252" s="150"/>
      <c r="M252" s="142"/>
      <c r="N252" s="12">
        <v>28</v>
      </c>
      <c r="O252" s="1" t="s">
        <v>75</v>
      </c>
      <c r="P252" s="5" t="s">
        <v>674</v>
      </c>
      <c r="Q252" s="5">
        <v>93281064.7245</v>
      </c>
      <c r="R252" s="5">
        <f t="shared" si="20"/>
        <v>-2734288.18</v>
      </c>
      <c r="S252" s="5">
        <v>12756335.170299999</v>
      </c>
      <c r="T252" s="5">
        <v>37854038.363300003</v>
      </c>
      <c r="U252" s="6">
        <f t="shared" si="21"/>
        <v>141157150.0781</v>
      </c>
    </row>
    <row r="253" spans="1:21" ht="25" customHeight="1" x14ac:dyDescent="0.25">
      <c r="A253" s="145"/>
      <c r="B253" s="142"/>
      <c r="C253" s="1">
        <v>11</v>
      </c>
      <c r="D253" s="1" t="s">
        <v>58</v>
      </c>
      <c r="E253" s="5" t="s">
        <v>315</v>
      </c>
      <c r="F253" s="5">
        <v>138595873.60929999</v>
      </c>
      <c r="G253" s="5">
        <v>0</v>
      </c>
      <c r="H253" s="5">
        <v>18953207.944200002</v>
      </c>
      <c r="I253" s="5">
        <v>57457362.038999997</v>
      </c>
      <c r="J253" s="6">
        <f t="shared" si="17"/>
        <v>215006443.5925</v>
      </c>
      <c r="K253" s="11"/>
      <c r="L253" s="150"/>
      <c r="M253" s="142"/>
      <c r="N253" s="12">
        <v>29</v>
      </c>
      <c r="O253" s="1" t="s">
        <v>75</v>
      </c>
      <c r="P253" s="5" t="s">
        <v>675</v>
      </c>
      <c r="Q253" s="5">
        <v>82201661.560000002</v>
      </c>
      <c r="R253" s="5">
        <f t="shared" si="20"/>
        <v>-2734288.18</v>
      </c>
      <c r="S253" s="5">
        <v>11241209.022500001</v>
      </c>
      <c r="T253" s="5">
        <v>34033086.461999997</v>
      </c>
      <c r="U253" s="6">
        <f t="shared" si="21"/>
        <v>124741668.8645</v>
      </c>
    </row>
    <row r="254" spans="1:21" ht="25" customHeight="1" x14ac:dyDescent="0.25">
      <c r="A254" s="145"/>
      <c r="B254" s="142"/>
      <c r="C254" s="1">
        <v>12</v>
      </c>
      <c r="D254" s="1" t="s">
        <v>58</v>
      </c>
      <c r="E254" s="5" t="s">
        <v>316</v>
      </c>
      <c r="F254" s="5">
        <v>142637203.62369999</v>
      </c>
      <c r="G254" s="5">
        <v>0</v>
      </c>
      <c r="H254" s="5">
        <v>19505866.303599998</v>
      </c>
      <c r="I254" s="5">
        <v>57756476.960600004</v>
      </c>
      <c r="J254" s="6">
        <f t="shared" si="17"/>
        <v>219899546.88789999</v>
      </c>
      <c r="K254" s="11"/>
      <c r="L254" s="151"/>
      <c r="M254" s="143"/>
      <c r="N254" s="12">
        <v>30</v>
      </c>
      <c r="O254" s="1" t="s">
        <v>75</v>
      </c>
      <c r="P254" s="5" t="s">
        <v>676</v>
      </c>
      <c r="Q254" s="5">
        <v>91455503.118799999</v>
      </c>
      <c r="R254" s="5">
        <f>-2734288.18</f>
        <v>-2734288.18</v>
      </c>
      <c r="S254" s="5">
        <v>12506686.693499999</v>
      </c>
      <c r="T254" s="5">
        <v>38531724.540399998</v>
      </c>
      <c r="U254" s="6">
        <f t="shared" si="21"/>
        <v>139759626.17269999</v>
      </c>
    </row>
    <row r="255" spans="1:21" ht="25" customHeight="1" x14ac:dyDescent="0.3">
      <c r="A255" s="145"/>
      <c r="B255" s="142"/>
      <c r="C255" s="1">
        <v>13</v>
      </c>
      <c r="D255" s="1" t="s">
        <v>58</v>
      </c>
      <c r="E255" s="5" t="s">
        <v>317</v>
      </c>
      <c r="F255" s="5">
        <v>111800077.1055</v>
      </c>
      <c r="G255" s="5">
        <v>0</v>
      </c>
      <c r="H255" s="5">
        <v>15288839.8072</v>
      </c>
      <c r="I255" s="5">
        <v>41650921.377499998</v>
      </c>
      <c r="J255" s="6">
        <f t="shared" si="17"/>
        <v>168739838.2902</v>
      </c>
      <c r="K255" s="11"/>
      <c r="L255" s="18"/>
      <c r="M255" s="131" t="s">
        <v>862</v>
      </c>
      <c r="N255" s="132"/>
      <c r="O255" s="133"/>
      <c r="P255" s="14"/>
      <c r="Q255" s="14">
        <f>SUM(Q225:Q254)</f>
        <v>2606321653.6623001</v>
      </c>
      <c r="R255" s="14">
        <f>SUM(R225:R254)</f>
        <v>-82028645.400000036</v>
      </c>
      <c r="S255" s="14">
        <f>SUM(S225:S254)</f>
        <v>356418665.18000007</v>
      </c>
      <c r="T255" s="14">
        <f>SUM(T225:T254)</f>
        <v>1048783432.5414003</v>
      </c>
      <c r="U255" s="14">
        <f>SUM(U225:U254)</f>
        <v>3929495105.9837003</v>
      </c>
    </row>
    <row r="256" spans="1:21" ht="25" customHeight="1" x14ac:dyDescent="0.25">
      <c r="A256" s="145"/>
      <c r="B256" s="142"/>
      <c r="C256" s="1">
        <v>14</v>
      </c>
      <c r="D256" s="1" t="s">
        <v>58</v>
      </c>
      <c r="E256" s="5" t="s">
        <v>318</v>
      </c>
      <c r="F256" s="5">
        <v>106620962.1779</v>
      </c>
      <c r="G256" s="5">
        <v>0</v>
      </c>
      <c r="H256" s="5">
        <v>14580587.536599999</v>
      </c>
      <c r="I256" s="5">
        <v>39228803.690099999</v>
      </c>
      <c r="J256" s="6">
        <f t="shared" si="17"/>
        <v>160430353.40459999</v>
      </c>
      <c r="K256" s="11"/>
      <c r="L256" s="149">
        <v>30</v>
      </c>
      <c r="M256" s="141">
        <v>30</v>
      </c>
      <c r="N256" s="12">
        <v>1</v>
      </c>
      <c r="O256" s="1" t="s">
        <v>76</v>
      </c>
      <c r="P256" s="5" t="s">
        <v>677</v>
      </c>
      <c r="Q256" s="5">
        <v>90009601.138600007</v>
      </c>
      <c r="R256" s="5">
        <f>-2536017.62</f>
        <v>-2536017.62</v>
      </c>
      <c r="S256" s="5">
        <v>12308957.2794</v>
      </c>
      <c r="T256" s="5">
        <v>45730698.888800003</v>
      </c>
      <c r="U256" s="6">
        <f>Q256+R256+S256+T256</f>
        <v>145513239.6868</v>
      </c>
    </row>
    <row r="257" spans="1:21" ht="25" customHeight="1" x14ac:dyDescent="0.25">
      <c r="A257" s="145"/>
      <c r="B257" s="142"/>
      <c r="C257" s="1">
        <v>15</v>
      </c>
      <c r="D257" s="1" t="s">
        <v>58</v>
      </c>
      <c r="E257" s="5" t="s">
        <v>319</v>
      </c>
      <c r="F257" s="5">
        <v>116368007.426</v>
      </c>
      <c r="G257" s="5">
        <v>0</v>
      </c>
      <c r="H257" s="5">
        <v>15913511.6029</v>
      </c>
      <c r="I257" s="5">
        <v>37677181.742200002</v>
      </c>
      <c r="J257" s="6">
        <f t="shared" si="17"/>
        <v>169958700.77109998</v>
      </c>
      <c r="K257" s="11"/>
      <c r="L257" s="150"/>
      <c r="M257" s="142"/>
      <c r="N257" s="12">
        <v>2</v>
      </c>
      <c r="O257" s="1" t="s">
        <v>76</v>
      </c>
      <c r="P257" s="5" t="s">
        <v>678</v>
      </c>
      <c r="Q257" s="5">
        <v>104527998.546</v>
      </c>
      <c r="R257" s="5">
        <f t="shared" ref="R257:R288" si="22">-2536017.62</f>
        <v>-2536017.62</v>
      </c>
      <c r="S257" s="5">
        <v>14294371.403999999</v>
      </c>
      <c r="T257" s="5">
        <v>52206851.577600002</v>
      </c>
      <c r="U257" s="6">
        <f t="shared" ref="U257:U288" si="23">Q257+R257+S257+T257</f>
        <v>168493203.90759999</v>
      </c>
    </row>
    <row r="258" spans="1:21" ht="25" customHeight="1" x14ac:dyDescent="0.25">
      <c r="A258" s="145"/>
      <c r="B258" s="142"/>
      <c r="C258" s="1">
        <v>16</v>
      </c>
      <c r="D258" s="1" t="s">
        <v>58</v>
      </c>
      <c r="E258" s="5" t="s">
        <v>320</v>
      </c>
      <c r="F258" s="5">
        <v>102078916.0764</v>
      </c>
      <c r="G258" s="5">
        <v>0</v>
      </c>
      <c r="H258" s="5">
        <v>13959455.4494</v>
      </c>
      <c r="I258" s="5">
        <v>39273775.807300001</v>
      </c>
      <c r="J258" s="6">
        <f t="shared" si="17"/>
        <v>155312147.33309999</v>
      </c>
      <c r="K258" s="11"/>
      <c r="L258" s="150"/>
      <c r="M258" s="142"/>
      <c r="N258" s="12">
        <v>3</v>
      </c>
      <c r="O258" s="1" t="s">
        <v>76</v>
      </c>
      <c r="P258" s="5" t="s">
        <v>679</v>
      </c>
      <c r="Q258" s="5">
        <v>104121308.2525</v>
      </c>
      <c r="R258" s="5">
        <f t="shared" si="22"/>
        <v>-2536017.62</v>
      </c>
      <c r="S258" s="5">
        <v>14238755.8543</v>
      </c>
      <c r="T258" s="5">
        <v>48711695.816699997</v>
      </c>
      <c r="U258" s="6">
        <f t="shared" si="23"/>
        <v>164535742.3035</v>
      </c>
    </row>
    <row r="259" spans="1:21" ht="25" customHeight="1" x14ac:dyDescent="0.25">
      <c r="A259" s="145"/>
      <c r="B259" s="142"/>
      <c r="C259" s="1">
        <v>17</v>
      </c>
      <c r="D259" s="1" t="s">
        <v>58</v>
      </c>
      <c r="E259" s="5" t="s">
        <v>321</v>
      </c>
      <c r="F259" s="5">
        <v>83718572.186299995</v>
      </c>
      <c r="G259" s="5">
        <v>0</v>
      </c>
      <c r="H259" s="5">
        <v>11448648.982899999</v>
      </c>
      <c r="I259" s="5">
        <v>34491544.9001</v>
      </c>
      <c r="J259" s="6">
        <f t="shared" si="17"/>
        <v>129658766.0693</v>
      </c>
      <c r="K259" s="11"/>
      <c r="L259" s="150"/>
      <c r="M259" s="142"/>
      <c r="N259" s="12">
        <v>4</v>
      </c>
      <c r="O259" s="1" t="s">
        <v>76</v>
      </c>
      <c r="P259" s="5" t="s">
        <v>891</v>
      </c>
      <c r="Q259" s="5">
        <v>111553731.3506</v>
      </c>
      <c r="R259" s="5">
        <f t="shared" si="22"/>
        <v>-2536017.62</v>
      </c>
      <c r="S259" s="5">
        <v>15255151.6303</v>
      </c>
      <c r="T259" s="5">
        <v>43768958.080600001</v>
      </c>
      <c r="U259" s="6">
        <f t="shared" si="23"/>
        <v>168041823.44150001</v>
      </c>
    </row>
    <row r="260" spans="1:21" ht="25" customHeight="1" x14ac:dyDescent="0.25">
      <c r="A260" s="145"/>
      <c r="B260" s="143"/>
      <c r="C260" s="1">
        <v>18</v>
      </c>
      <c r="D260" s="1" t="s">
        <v>58</v>
      </c>
      <c r="E260" s="5" t="s">
        <v>322</v>
      </c>
      <c r="F260" s="5">
        <v>104179317.037</v>
      </c>
      <c r="G260" s="5">
        <v>0</v>
      </c>
      <c r="H260" s="5">
        <v>14246688.648600001</v>
      </c>
      <c r="I260" s="5">
        <v>36456977.449199997</v>
      </c>
      <c r="J260" s="6">
        <f t="shared" si="17"/>
        <v>154882983.13479999</v>
      </c>
      <c r="K260" s="11"/>
      <c r="L260" s="150"/>
      <c r="M260" s="142"/>
      <c r="N260" s="12">
        <v>5</v>
      </c>
      <c r="O260" s="1" t="s">
        <v>76</v>
      </c>
      <c r="P260" s="5" t="s">
        <v>680</v>
      </c>
      <c r="Q260" s="5">
        <v>113182451.0323</v>
      </c>
      <c r="R260" s="5">
        <f t="shared" si="22"/>
        <v>-2536017.62</v>
      </c>
      <c r="S260" s="5">
        <v>15477881.658299999</v>
      </c>
      <c r="T260" s="5">
        <v>58098031.129500002</v>
      </c>
      <c r="U260" s="6">
        <f t="shared" si="23"/>
        <v>184222346.2001</v>
      </c>
    </row>
    <row r="261" spans="1:21" ht="25" customHeight="1" x14ac:dyDescent="0.3">
      <c r="A261" s="1"/>
      <c r="B261" s="131" t="s">
        <v>845</v>
      </c>
      <c r="C261" s="132"/>
      <c r="D261" s="133"/>
      <c r="E261" s="14"/>
      <c r="F261" s="14">
        <f>SUM(F243:F260)</f>
        <v>1900052520.1896002</v>
      </c>
      <c r="G261" s="14">
        <f>SUM(G243:G260)</f>
        <v>0</v>
      </c>
      <c r="H261" s="14">
        <f>SUM(H243:H260)</f>
        <v>259835228.72800002</v>
      </c>
      <c r="I261" s="14">
        <f>SUM(I243:I260)</f>
        <v>743795200.09029996</v>
      </c>
      <c r="J261" s="14">
        <f>SUM(J243:J260)</f>
        <v>2903682949.0078998</v>
      </c>
      <c r="K261" s="11"/>
      <c r="L261" s="150"/>
      <c r="M261" s="142"/>
      <c r="N261" s="12">
        <v>6</v>
      </c>
      <c r="O261" s="1" t="s">
        <v>76</v>
      </c>
      <c r="P261" s="5" t="s">
        <v>681</v>
      </c>
      <c r="Q261" s="5">
        <v>116328521.21080001</v>
      </c>
      <c r="R261" s="5">
        <f t="shared" si="22"/>
        <v>-2536017.62</v>
      </c>
      <c r="S261" s="5">
        <v>15908111.799699999</v>
      </c>
      <c r="T261" s="5">
        <v>60214237.735799998</v>
      </c>
      <c r="U261" s="6">
        <f t="shared" si="23"/>
        <v>189914853.12630001</v>
      </c>
    </row>
    <row r="262" spans="1:21" ht="25" customHeight="1" x14ac:dyDescent="0.25">
      <c r="A262" s="145">
        <v>13</v>
      </c>
      <c r="B262" s="141" t="s">
        <v>59</v>
      </c>
      <c r="C262" s="1">
        <v>1</v>
      </c>
      <c r="D262" s="1" t="s">
        <v>59</v>
      </c>
      <c r="E262" s="5" t="s">
        <v>323</v>
      </c>
      <c r="F262" s="5">
        <v>122412914.26289999</v>
      </c>
      <c r="G262" s="5">
        <v>0</v>
      </c>
      <c r="H262" s="5">
        <v>16740162.305400001</v>
      </c>
      <c r="I262" s="5">
        <v>51601815.416199997</v>
      </c>
      <c r="J262" s="6">
        <f t="shared" si="17"/>
        <v>190754891.98449999</v>
      </c>
      <c r="K262" s="11"/>
      <c r="L262" s="150"/>
      <c r="M262" s="142"/>
      <c r="N262" s="12">
        <v>7</v>
      </c>
      <c r="O262" s="1" t="s">
        <v>76</v>
      </c>
      <c r="P262" s="5" t="s">
        <v>682</v>
      </c>
      <c r="Q262" s="5">
        <v>126116442.73819999</v>
      </c>
      <c r="R262" s="5">
        <f t="shared" si="22"/>
        <v>-2536017.62</v>
      </c>
      <c r="S262" s="5">
        <v>17246625.762699999</v>
      </c>
      <c r="T262" s="5">
        <v>62194688.958400004</v>
      </c>
      <c r="U262" s="6">
        <f t="shared" si="23"/>
        <v>203021739.83930001</v>
      </c>
    </row>
    <row r="263" spans="1:21" ht="25" customHeight="1" x14ac:dyDescent="0.25">
      <c r="A263" s="145"/>
      <c r="B263" s="142"/>
      <c r="C263" s="1">
        <v>2</v>
      </c>
      <c r="D263" s="1" t="s">
        <v>59</v>
      </c>
      <c r="E263" s="5" t="s">
        <v>324</v>
      </c>
      <c r="F263" s="5">
        <v>93147955.882699996</v>
      </c>
      <c r="G263" s="5">
        <v>0</v>
      </c>
      <c r="H263" s="5">
        <v>12738132.322699999</v>
      </c>
      <c r="I263" s="5">
        <v>38141392.236299999</v>
      </c>
      <c r="J263" s="6">
        <f t="shared" si="17"/>
        <v>144027480.44169998</v>
      </c>
      <c r="K263" s="11"/>
      <c r="L263" s="150"/>
      <c r="M263" s="142"/>
      <c r="N263" s="12">
        <v>8</v>
      </c>
      <c r="O263" s="1" t="s">
        <v>76</v>
      </c>
      <c r="P263" s="5" t="s">
        <v>683</v>
      </c>
      <c r="Q263" s="5">
        <v>92817073.542699993</v>
      </c>
      <c r="R263" s="5">
        <f t="shared" si="22"/>
        <v>-2536017.62</v>
      </c>
      <c r="S263" s="5">
        <v>12692883.632200001</v>
      </c>
      <c r="T263" s="5">
        <v>47296416.574900001</v>
      </c>
      <c r="U263" s="6">
        <f t="shared" si="23"/>
        <v>150270356.12979999</v>
      </c>
    </row>
    <row r="264" spans="1:21" ht="25" customHeight="1" x14ac:dyDescent="0.25">
      <c r="A264" s="145"/>
      <c r="B264" s="142"/>
      <c r="C264" s="1">
        <v>3</v>
      </c>
      <c r="D264" s="1" t="s">
        <v>59</v>
      </c>
      <c r="E264" s="5" t="s">
        <v>325</v>
      </c>
      <c r="F264" s="5">
        <v>88815266.219899997</v>
      </c>
      <c r="G264" s="5">
        <v>0</v>
      </c>
      <c r="H264" s="5">
        <v>12145630.064200001</v>
      </c>
      <c r="I264" s="5">
        <v>33002153.196899999</v>
      </c>
      <c r="J264" s="6">
        <f t="shared" si="17"/>
        <v>133963049.48099999</v>
      </c>
      <c r="K264" s="11"/>
      <c r="L264" s="150"/>
      <c r="M264" s="142"/>
      <c r="N264" s="12">
        <v>9</v>
      </c>
      <c r="O264" s="1" t="s">
        <v>76</v>
      </c>
      <c r="P264" s="5" t="s">
        <v>684</v>
      </c>
      <c r="Q264" s="5">
        <v>110154278.13590001</v>
      </c>
      <c r="R264" s="5">
        <f t="shared" si="22"/>
        <v>-2536017.62</v>
      </c>
      <c r="S264" s="5">
        <v>15063774.1592</v>
      </c>
      <c r="T264" s="5">
        <v>56795266.083999999</v>
      </c>
      <c r="U264" s="6">
        <f t="shared" si="23"/>
        <v>179477300.75909999</v>
      </c>
    </row>
    <row r="265" spans="1:21" ht="25" customHeight="1" x14ac:dyDescent="0.25">
      <c r="A265" s="145"/>
      <c r="B265" s="142"/>
      <c r="C265" s="1">
        <v>4</v>
      </c>
      <c r="D265" s="1" t="s">
        <v>59</v>
      </c>
      <c r="E265" s="5" t="s">
        <v>326</v>
      </c>
      <c r="F265" s="5">
        <v>91706584.0352</v>
      </c>
      <c r="G265" s="5">
        <v>0</v>
      </c>
      <c r="H265" s="5">
        <v>12541022.411499999</v>
      </c>
      <c r="I265" s="5">
        <v>37282391.235799998</v>
      </c>
      <c r="J265" s="6">
        <f t="shared" ref="J265:J328" si="24">F265+G265+H265+I265</f>
        <v>141529997.6825</v>
      </c>
      <c r="K265" s="11"/>
      <c r="L265" s="150"/>
      <c r="M265" s="142"/>
      <c r="N265" s="12">
        <v>10</v>
      </c>
      <c r="O265" s="1" t="s">
        <v>76</v>
      </c>
      <c r="P265" s="5" t="s">
        <v>685</v>
      </c>
      <c r="Q265" s="5">
        <v>115326467.38410001</v>
      </c>
      <c r="R265" s="5">
        <f t="shared" si="22"/>
        <v>-2536017.62</v>
      </c>
      <c r="S265" s="5">
        <v>15771079.3321</v>
      </c>
      <c r="T265" s="5">
        <v>58182941.171700001</v>
      </c>
      <c r="U265" s="6">
        <f t="shared" si="23"/>
        <v>186744470.26789999</v>
      </c>
    </row>
    <row r="266" spans="1:21" ht="25" customHeight="1" x14ac:dyDescent="0.25">
      <c r="A266" s="145"/>
      <c r="B266" s="142"/>
      <c r="C266" s="1">
        <v>5</v>
      </c>
      <c r="D266" s="1" t="s">
        <v>59</v>
      </c>
      <c r="E266" s="5" t="s">
        <v>327</v>
      </c>
      <c r="F266" s="5">
        <v>97135143.439500004</v>
      </c>
      <c r="G266" s="5">
        <v>0</v>
      </c>
      <c r="H266" s="5">
        <v>13283386.6143</v>
      </c>
      <c r="I266" s="5">
        <v>39574794.570100002</v>
      </c>
      <c r="J266" s="6">
        <f t="shared" si="24"/>
        <v>149993324.6239</v>
      </c>
      <c r="K266" s="11"/>
      <c r="L266" s="150"/>
      <c r="M266" s="142"/>
      <c r="N266" s="12">
        <v>11</v>
      </c>
      <c r="O266" s="1" t="s">
        <v>76</v>
      </c>
      <c r="P266" s="5" t="s">
        <v>870</v>
      </c>
      <c r="Q266" s="5">
        <v>83408228.515200004</v>
      </c>
      <c r="R266" s="5">
        <f t="shared" si="22"/>
        <v>-2536017.62</v>
      </c>
      <c r="S266" s="5">
        <v>11406208.988299999</v>
      </c>
      <c r="T266" s="5">
        <v>43113422.349299997</v>
      </c>
      <c r="U266" s="6">
        <f t="shared" si="23"/>
        <v>135391842.23280001</v>
      </c>
    </row>
    <row r="267" spans="1:21" ht="25" customHeight="1" x14ac:dyDescent="0.25">
      <c r="A267" s="145"/>
      <c r="B267" s="142"/>
      <c r="C267" s="1">
        <v>6</v>
      </c>
      <c r="D267" s="1" t="s">
        <v>59</v>
      </c>
      <c r="E267" s="5" t="s">
        <v>328</v>
      </c>
      <c r="F267" s="5">
        <v>99020367.995700002</v>
      </c>
      <c r="G267" s="5">
        <v>0</v>
      </c>
      <c r="H267" s="5">
        <v>13541194.0952</v>
      </c>
      <c r="I267" s="5">
        <v>40801039.893700004</v>
      </c>
      <c r="J267" s="6">
        <f t="shared" si="24"/>
        <v>153362601.98460001</v>
      </c>
      <c r="K267" s="11"/>
      <c r="L267" s="150"/>
      <c r="M267" s="142"/>
      <c r="N267" s="12">
        <v>12</v>
      </c>
      <c r="O267" s="1" t="s">
        <v>76</v>
      </c>
      <c r="P267" s="5" t="s">
        <v>686</v>
      </c>
      <c r="Q267" s="5">
        <v>86984806.200900003</v>
      </c>
      <c r="R267" s="5">
        <f t="shared" si="22"/>
        <v>-2536017.62</v>
      </c>
      <c r="S267" s="5">
        <v>11895311.7216</v>
      </c>
      <c r="T267" s="5">
        <v>42955097.003700003</v>
      </c>
      <c r="U267" s="6">
        <f t="shared" si="23"/>
        <v>139299197.3062</v>
      </c>
    </row>
    <row r="268" spans="1:21" ht="25" customHeight="1" x14ac:dyDescent="0.25">
      <c r="A268" s="145"/>
      <c r="B268" s="142"/>
      <c r="C268" s="1">
        <v>7</v>
      </c>
      <c r="D268" s="1" t="s">
        <v>59</v>
      </c>
      <c r="E268" s="5" t="s">
        <v>329</v>
      </c>
      <c r="F268" s="5">
        <v>81593398.099800006</v>
      </c>
      <c r="G268" s="5">
        <v>0</v>
      </c>
      <c r="H268" s="5">
        <v>11158028.019099999</v>
      </c>
      <c r="I268" s="5">
        <v>33584693.140900001</v>
      </c>
      <c r="J268" s="6">
        <f t="shared" si="24"/>
        <v>126336119.2598</v>
      </c>
      <c r="K268" s="11"/>
      <c r="L268" s="150"/>
      <c r="M268" s="142"/>
      <c r="N268" s="12">
        <v>13</v>
      </c>
      <c r="O268" s="1" t="s">
        <v>76</v>
      </c>
      <c r="P268" s="5" t="s">
        <v>892</v>
      </c>
      <c r="Q268" s="5">
        <v>85271482.466999993</v>
      </c>
      <c r="R268" s="5">
        <f t="shared" si="22"/>
        <v>-2536017.62</v>
      </c>
      <c r="S268" s="5">
        <v>11661011.9538</v>
      </c>
      <c r="T268" s="5">
        <v>43137083.0528</v>
      </c>
      <c r="U268" s="6">
        <f t="shared" si="23"/>
        <v>137533559.8536</v>
      </c>
    </row>
    <row r="269" spans="1:21" ht="25" customHeight="1" x14ac:dyDescent="0.25">
      <c r="A269" s="145"/>
      <c r="B269" s="142"/>
      <c r="C269" s="1">
        <v>8</v>
      </c>
      <c r="D269" s="1" t="s">
        <v>59</v>
      </c>
      <c r="E269" s="5" t="s">
        <v>330</v>
      </c>
      <c r="F269" s="5">
        <v>100516539.2957</v>
      </c>
      <c r="G269" s="5">
        <v>0</v>
      </c>
      <c r="H269" s="5">
        <v>13745797.919399999</v>
      </c>
      <c r="I269" s="5">
        <v>39057699.125100002</v>
      </c>
      <c r="J269" s="6">
        <f t="shared" si="24"/>
        <v>153320036.34020001</v>
      </c>
      <c r="K269" s="11"/>
      <c r="L269" s="150"/>
      <c r="M269" s="142"/>
      <c r="N269" s="12">
        <v>14</v>
      </c>
      <c r="O269" s="1" t="s">
        <v>76</v>
      </c>
      <c r="P269" s="5" t="s">
        <v>687</v>
      </c>
      <c r="Q269" s="5">
        <v>126650659.73469999</v>
      </c>
      <c r="R269" s="5">
        <f t="shared" si="22"/>
        <v>-2536017.62</v>
      </c>
      <c r="S269" s="5">
        <v>17319680.7936</v>
      </c>
      <c r="T269" s="5">
        <v>57798412.788699999</v>
      </c>
      <c r="U269" s="6">
        <f t="shared" si="23"/>
        <v>199232735.69699997</v>
      </c>
    </row>
    <row r="270" spans="1:21" ht="25" customHeight="1" x14ac:dyDescent="0.25">
      <c r="A270" s="145"/>
      <c r="B270" s="142"/>
      <c r="C270" s="1">
        <v>9</v>
      </c>
      <c r="D270" s="1" t="s">
        <v>59</v>
      </c>
      <c r="E270" s="5" t="s">
        <v>331</v>
      </c>
      <c r="F270" s="5">
        <v>107548701.7132</v>
      </c>
      <c r="G270" s="5">
        <v>0</v>
      </c>
      <c r="H270" s="5">
        <v>14707457.4056</v>
      </c>
      <c r="I270" s="5">
        <v>44284113.593199998</v>
      </c>
      <c r="J270" s="6">
        <f t="shared" si="24"/>
        <v>166540272.71200001</v>
      </c>
      <c r="K270" s="11"/>
      <c r="L270" s="150"/>
      <c r="M270" s="142"/>
      <c r="N270" s="12">
        <v>15</v>
      </c>
      <c r="O270" s="1" t="s">
        <v>76</v>
      </c>
      <c r="P270" s="5" t="s">
        <v>893</v>
      </c>
      <c r="Q270" s="5">
        <v>86363917.878800005</v>
      </c>
      <c r="R270" s="5">
        <f t="shared" si="22"/>
        <v>-2536017.62</v>
      </c>
      <c r="S270" s="5">
        <v>11810404.248</v>
      </c>
      <c r="T270" s="5">
        <v>44392694.497699998</v>
      </c>
      <c r="U270" s="6">
        <f t="shared" si="23"/>
        <v>140030999.0045</v>
      </c>
    </row>
    <row r="271" spans="1:21" ht="25" customHeight="1" x14ac:dyDescent="0.25">
      <c r="A271" s="145"/>
      <c r="B271" s="142"/>
      <c r="C271" s="1">
        <v>10</v>
      </c>
      <c r="D271" s="1" t="s">
        <v>59</v>
      </c>
      <c r="E271" s="5" t="s">
        <v>332</v>
      </c>
      <c r="F271" s="5">
        <v>93913634.450100005</v>
      </c>
      <c r="G271" s="5">
        <v>0</v>
      </c>
      <c r="H271" s="5">
        <v>12842840.0945</v>
      </c>
      <c r="I271" s="5">
        <v>38071081.351499997</v>
      </c>
      <c r="J271" s="6">
        <f t="shared" si="24"/>
        <v>144827555.89610001</v>
      </c>
      <c r="K271" s="11"/>
      <c r="L271" s="150"/>
      <c r="M271" s="142"/>
      <c r="N271" s="12">
        <v>16</v>
      </c>
      <c r="O271" s="1" t="s">
        <v>76</v>
      </c>
      <c r="P271" s="5" t="s">
        <v>688</v>
      </c>
      <c r="Q271" s="5">
        <v>90626673.163900003</v>
      </c>
      <c r="R271" s="5">
        <f t="shared" si="22"/>
        <v>-2536017.62</v>
      </c>
      <c r="S271" s="5">
        <v>12393342.8682</v>
      </c>
      <c r="T271" s="5">
        <v>44755743.660499997</v>
      </c>
      <c r="U271" s="6">
        <f t="shared" si="23"/>
        <v>145239742.07260001</v>
      </c>
    </row>
    <row r="272" spans="1:21" ht="25" customHeight="1" x14ac:dyDescent="0.25">
      <c r="A272" s="145"/>
      <c r="B272" s="142"/>
      <c r="C272" s="1">
        <v>11</v>
      </c>
      <c r="D272" s="1" t="s">
        <v>59</v>
      </c>
      <c r="E272" s="5" t="s">
        <v>333</v>
      </c>
      <c r="F272" s="5">
        <v>100643944.00660001</v>
      </c>
      <c r="G272" s="5">
        <v>0</v>
      </c>
      <c r="H272" s="5">
        <v>13763220.717900001</v>
      </c>
      <c r="I272" s="5">
        <v>39839844.790899999</v>
      </c>
      <c r="J272" s="6">
        <f t="shared" si="24"/>
        <v>154247009.51539999</v>
      </c>
      <c r="K272" s="11"/>
      <c r="L272" s="150"/>
      <c r="M272" s="142"/>
      <c r="N272" s="12">
        <v>17</v>
      </c>
      <c r="O272" s="1" t="s">
        <v>76</v>
      </c>
      <c r="P272" s="5" t="s">
        <v>689</v>
      </c>
      <c r="Q272" s="5">
        <v>118405277.01090001</v>
      </c>
      <c r="R272" s="5">
        <f t="shared" si="22"/>
        <v>-2536017.62</v>
      </c>
      <c r="S272" s="5">
        <v>16192111.485200001</v>
      </c>
      <c r="T272" s="5">
        <v>56030068.8653</v>
      </c>
      <c r="U272" s="6">
        <f t="shared" si="23"/>
        <v>188091439.7414</v>
      </c>
    </row>
    <row r="273" spans="1:21" ht="25" customHeight="1" x14ac:dyDescent="0.25">
      <c r="A273" s="145"/>
      <c r="B273" s="142"/>
      <c r="C273" s="1">
        <v>12</v>
      </c>
      <c r="D273" s="1" t="s">
        <v>59</v>
      </c>
      <c r="E273" s="5" t="s">
        <v>334</v>
      </c>
      <c r="F273" s="5">
        <v>70627922.999899998</v>
      </c>
      <c r="G273" s="5">
        <v>0</v>
      </c>
      <c r="H273" s="5">
        <v>9658481.7168000005</v>
      </c>
      <c r="I273" s="5">
        <v>29359831.216499999</v>
      </c>
      <c r="J273" s="6">
        <f t="shared" si="24"/>
        <v>109646235.9332</v>
      </c>
      <c r="K273" s="11"/>
      <c r="L273" s="150"/>
      <c r="M273" s="142"/>
      <c r="N273" s="12">
        <v>18</v>
      </c>
      <c r="O273" s="1" t="s">
        <v>76</v>
      </c>
      <c r="P273" s="5" t="s">
        <v>690</v>
      </c>
      <c r="Q273" s="5">
        <v>102382104.8846</v>
      </c>
      <c r="R273" s="5">
        <f t="shared" si="22"/>
        <v>-2536017.62</v>
      </c>
      <c r="S273" s="5">
        <v>14000917.005000001</v>
      </c>
      <c r="T273" s="5">
        <v>45267469.300499998</v>
      </c>
      <c r="U273" s="6">
        <f t="shared" si="23"/>
        <v>159114473.57009998</v>
      </c>
    </row>
    <row r="274" spans="1:21" ht="25" customHeight="1" x14ac:dyDescent="0.25">
      <c r="A274" s="145"/>
      <c r="B274" s="142"/>
      <c r="C274" s="1">
        <v>13</v>
      </c>
      <c r="D274" s="1" t="s">
        <v>59</v>
      </c>
      <c r="E274" s="5" t="s">
        <v>335</v>
      </c>
      <c r="F274" s="5">
        <v>89516126.471399993</v>
      </c>
      <c r="G274" s="5">
        <v>0</v>
      </c>
      <c r="H274" s="5">
        <v>12241473.827400001</v>
      </c>
      <c r="I274" s="5">
        <v>36543539.623099998</v>
      </c>
      <c r="J274" s="6">
        <f t="shared" si="24"/>
        <v>138301139.92189997</v>
      </c>
      <c r="K274" s="11"/>
      <c r="L274" s="150"/>
      <c r="M274" s="142"/>
      <c r="N274" s="12">
        <v>19</v>
      </c>
      <c r="O274" s="1" t="s">
        <v>76</v>
      </c>
      <c r="P274" s="5" t="s">
        <v>691</v>
      </c>
      <c r="Q274" s="5">
        <v>93988269.2148</v>
      </c>
      <c r="R274" s="5">
        <f t="shared" si="22"/>
        <v>-2536017.62</v>
      </c>
      <c r="S274" s="5">
        <v>12853046.518300001</v>
      </c>
      <c r="T274" s="5">
        <v>43113506.252499998</v>
      </c>
      <c r="U274" s="6">
        <f t="shared" si="23"/>
        <v>147418804.36559999</v>
      </c>
    </row>
    <row r="275" spans="1:21" ht="25" customHeight="1" x14ac:dyDescent="0.25">
      <c r="A275" s="145"/>
      <c r="B275" s="142"/>
      <c r="C275" s="1">
        <v>14</v>
      </c>
      <c r="D275" s="1" t="s">
        <v>59</v>
      </c>
      <c r="E275" s="5" t="s">
        <v>336</v>
      </c>
      <c r="F275" s="5">
        <v>87353160.833499998</v>
      </c>
      <c r="G275" s="5">
        <v>0</v>
      </c>
      <c r="H275" s="5">
        <v>11945684.8082</v>
      </c>
      <c r="I275" s="5">
        <v>35251849.800499998</v>
      </c>
      <c r="J275" s="6">
        <f t="shared" si="24"/>
        <v>134550695.44220001</v>
      </c>
      <c r="K275" s="11"/>
      <c r="L275" s="150"/>
      <c r="M275" s="142"/>
      <c r="N275" s="12">
        <v>20</v>
      </c>
      <c r="O275" s="1" t="s">
        <v>76</v>
      </c>
      <c r="P275" s="5" t="s">
        <v>894</v>
      </c>
      <c r="Q275" s="5">
        <v>84866047.817200005</v>
      </c>
      <c r="R275" s="5">
        <f t="shared" si="22"/>
        <v>-2536017.62</v>
      </c>
      <c r="S275" s="5">
        <v>11605568.1154</v>
      </c>
      <c r="T275" s="5">
        <v>41332996.364600003</v>
      </c>
      <c r="U275" s="6">
        <f t="shared" si="23"/>
        <v>135268594.67720002</v>
      </c>
    </row>
    <row r="276" spans="1:21" ht="25" customHeight="1" x14ac:dyDescent="0.25">
      <c r="A276" s="145"/>
      <c r="B276" s="142"/>
      <c r="C276" s="1">
        <v>15</v>
      </c>
      <c r="D276" s="1" t="s">
        <v>59</v>
      </c>
      <c r="E276" s="5" t="s">
        <v>337</v>
      </c>
      <c r="F276" s="5">
        <v>93687443.299600005</v>
      </c>
      <c r="G276" s="5">
        <v>0</v>
      </c>
      <c r="H276" s="5">
        <v>12811908.092</v>
      </c>
      <c r="I276" s="5">
        <v>37999008.499499999</v>
      </c>
      <c r="J276" s="6">
        <f t="shared" si="24"/>
        <v>144498359.89110002</v>
      </c>
      <c r="K276" s="11"/>
      <c r="L276" s="150"/>
      <c r="M276" s="142"/>
      <c r="N276" s="12">
        <v>21</v>
      </c>
      <c r="O276" s="1" t="s">
        <v>76</v>
      </c>
      <c r="P276" s="5" t="s">
        <v>692</v>
      </c>
      <c r="Q276" s="5">
        <v>104809069.2318</v>
      </c>
      <c r="R276" s="5">
        <f t="shared" si="22"/>
        <v>-2536017.62</v>
      </c>
      <c r="S276" s="5">
        <v>14332808.2709</v>
      </c>
      <c r="T276" s="5">
        <v>51337446.579800002</v>
      </c>
      <c r="U276" s="6">
        <f t="shared" si="23"/>
        <v>167943306.46250001</v>
      </c>
    </row>
    <row r="277" spans="1:21" ht="25" customHeight="1" x14ac:dyDescent="0.25">
      <c r="A277" s="145"/>
      <c r="B277" s="143"/>
      <c r="C277" s="1">
        <v>16</v>
      </c>
      <c r="D277" s="1" t="s">
        <v>59</v>
      </c>
      <c r="E277" s="5" t="s">
        <v>338</v>
      </c>
      <c r="F277" s="5">
        <v>91071502.193399996</v>
      </c>
      <c r="G277" s="5">
        <v>0</v>
      </c>
      <c r="H277" s="5">
        <v>12454173.951300001</v>
      </c>
      <c r="I277" s="5">
        <v>36968173.737499997</v>
      </c>
      <c r="J277" s="6">
        <f t="shared" si="24"/>
        <v>140493849.8822</v>
      </c>
      <c r="K277" s="11"/>
      <c r="L277" s="150"/>
      <c r="M277" s="142"/>
      <c r="N277" s="12">
        <v>22</v>
      </c>
      <c r="O277" s="1" t="s">
        <v>76</v>
      </c>
      <c r="P277" s="5" t="s">
        <v>895</v>
      </c>
      <c r="Q277" s="5">
        <v>97080933.598900005</v>
      </c>
      <c r="R277" s="5">
        <f t="shared" si="22"/>
        <v>-2536017.62</v>
      </c>
      <c r="S277" s="5">
        <v>13275973.331700001</v>
      </c>
      <c r="T277" s="5">
        <v>46887220.649999999</v>
      </c>
      <c r="U277" s="6">
        <f t="shared" si="23"/>
        <v>154708109.96059999</v>
      </c>
    </row>
    <row r="278" spans="1:21" ht="25" customHeight="1" x14ac:dyDescent="0.3">
      <c r="A278" s="1"/>
      <c r="B278" s="131" t="s">
        <v>846</v>
      </c>
      <c r="C278" s="132"/>
      <c r="D278" s="133"/>
      <c r="E278" s="14"/>
      <c r="F278" s="14">
        <f>SUM(F262:F277)</f>
        <v>1508710605.1990995</v>
      </c>
      <c r="G278" s="14">
        <f>SUM(G262:G277)</f>
        <v>0</v>
      </c>
      <c r="H278" s="14">
        <f>SUM(H262:H277)</f>
        <v>206318594.3655</v>
      </c>
      <c r="I278" s="14">
        <f>SUM(I262:I277)</f>
        <v>611363421.42769992</v>
      </c>
      <c r="J278" s="14">
        <f>SUM(J262:J277)</f>
        <v>2326392620.9923</v>
      </c>
      <c r="K278" s="11"/>
      <c r="L278" s="150"/>
      <c r="M278" s="142"/>
      <c r="N278" s="12">
        <v>23</v>
      </c>
      <c r="O278" s="1" t="s">
        <v>76</v>
      </c>
      <c r="P278" s="5" t="s">
        <v>896</v>
      </c>
      <c r="Q278" s="5">
        <v>100503154.2858</v>
      </c>
      <c r="R278" s="5">
        <f t="shared" si="22"/>
        <v>-2536017.62</v>
      </c>
      <c r="S278" s="5">
        <v>13743967.4979</v>
      </c>
      <c r="T278" s="5">
        <v>51146398.984700002</v>
      </c>
      <c r="U278" s="6">
        <f t="shared" si="23"/>
        <v>162857503.14839998</v>
      </c>
    </row>
    <row r="279" spans="1:21" ht="25" customHeight="1" x14ac:dyDescent="0.25">
      <c r="A279" s="145">
        <v>14</v>
      </c>
      <c r="B279" s="141">
        <v>14</v>
      </c>
      <c r="C279" s="1">
        <v>1</v>
      </c>
      <c r="D279" s="1" t="s">
        <v>60</v>
      </c>
      <c r="E279" s="5" t="s">
        <v>339</v>
      </c>
      <c r="F279" s="5">
        <v>114082739.7185</v>
      </c>
      <c r="G279" s="5">
        <v>0</v>
      </c>
      <c r="H279" s="5">
        <v>15600997.579600001</v>
      </c>
      <c r="I279" s="5">
        <v>46752428.187700003</v>
      </c>
      <c r="J279" s="6">
        <f t="shared" si="24"/>
        <v>176436165.48580003</v>
      </c>
      <c r="K279" s="11"/>
      <c r="L279" s="150"/>
      <c r="M279" s="142"/>
      <c r="N279" s="12">
        <v>24</v>
      </c>
      <c r="O279" s="1" t="s">
        <v>76</v>
      </c>
      <c r="P279" s="5" t="s">
        <v>897</v>
      </c>
      <c r="Q279" s="5">
        <v>86038029.550699994</v>
      </c>
      <c r="R279" s="5">
        <f t="shared" si="22"/>
        <v>-2536017.62</v>
      </c>
      <c r="S279" s="5">
        <v>11765838.4966</v>
      </c>
      <c r="T279" s="5">
        <v>42931855.816299997</v>
      </c>
      <c r="U279" s="6">
        <f t="shared" si="23"/>
        <v>138199706.24359998</v>
      </c>
    </row>
    <row r="280" spans="1:21" ht="25" customHeight="1" x14ac:dyDescent="0.25">
      <c r="A280" s="145"/>
      <c r="B280" s="142"/>
      <c r="C280" s="1">
        <v>2</v>
      </c>
      <c r="D280" s="1" t="s">
        <v>60</v>
      </c>
      <c r="E280" s="5" t="s">
        <v>340</v>
      </c>
      <c r="F280" s="5">
        <v>96122907.0088</v>
      </c>
      <c r="G280" s="5">
        <v>0</v>
      </c>
      <c r="H280" s="5">
        <v>13144961.659299999</v>
      </c>
      <c r="I280" s="5">
        <v>41348138.9274</v>
      </c>
      <c r="J280" s="6">
        <f t="shared" si="24"/>
        <v>150616007.59549999</v>
      </c>
      <c r="K280" s="11"/>
      <c r="L280" s="150"/>
      <c r="M280" s="142"/>
      <c r="N280" s="12">
        <v>25</v>
      </c>
      <c r="O280" s="1" t="s">
        <v>76</v>
      </c>
      <c r="P280" s="5" t="s">
        <v>693</v>
      </c>
      <c r="Q280" s="5">
        <v>78733270.705400005</v>
      </c>
      <c r="R280" s="5">
        <f t="shared" si="22"/>
        <v>-2536017.62</v>
      </c>
      <c r="S280" s="5">
        <v>10766901.0119</v>
      </c>
      <c r="T280" s="5">
        <v>39942300.761500001</v>
      </c>
      <c r="U280" s="6">
        <f t="shared" si="23"/>
        <v>126906454.85879999</v>
      </c>
    </row>
    <row r="281" spans="1:21" ht="25" customHeight="1" x14ac:dyDescent="0.25">
      <c r="A281" s="145"/>
      <c r="B281" s="142"/>
      <c r="C281" s="1">
        <v>3</v>
      </c>
      <c r="D281" s="1" t="s">
        <v>60</v>
      </c>
      <c r="E281" s="5" t="s">
        <v>341</v>
      </c>
      <c r="F281" s="5">
        <v>130112542.6277</v>
      </c>
      <c r="G281" s="5">
        <v>0</v>
      </c>
      <c r="H281" s="5">
        <v>17793098.8301</v>
      </c>
      <c r="I281" s="5">
        <v>53544812.051600002</v>
      </c>
      <c r="J281" s="6">
        <f t="shared" si="24"/>
        <v>201450453.50940001</v>
      </c>
      <c r="K281" s="11"/>
      <c r="L281" s="150"/>
      <c r="M281" s="142"/>
      <c r="N281" s="12">
        <v>26</v>
      </c>
      <c r="O281" s="1" t="s">
        <v>76</v>
      </c>
      <c r="P281" s="5" t="s">
        <v>694</v>
      </c>
      <c r="Q281" s="5">
        <v>104365434.8029</v>
      </c>
      <c r="R281" s="5">
        <f t="shared" si="22"/>
        <v>-2536017.62</v>
      </c>
      <c r="S281" s="5">
        <v>14272140.5515</v>
      </c>
      <c r="T281" s="5">
        <v>51482431.315899998</v>
      </c>
      <c r="U281" s="6">
        <f t="shared" si="23"/>
        <v>167583989.0503</v>
      </c>
    </row>
    <row r="282" spans="1:21" ht="25" customHeight="1" x14ac:dyDescent="0.25">
      <c r="A282" s="145"/>
      <c r="B282" s="142"/>
      <c r="C282" s="1">
        <v>4</v>
      </c>
      <c r="D282" s="1" t="s">
        <v>60</v>
      </c>
      <c r="E282" s="5" t="s">
        <v>342</v>
      </c>
      <c r="F282" s="5">
        <v>122310569.6513</v>
      </c>
      <c r="G282" s="5">
        <v>0</v>
      </c>
      <c r="H282" s="5">
        <v>16726166.515699999</v>
      </c>
      <c r="I282" s="5">
        <v>50672218.063000001</v>
      </c>
      <c r="J282" s="6">
        <f t="shared" si="24"/>
        <v>189708954.22999999</v>
      </c>
      <c r="K282" s="11"/>
      <c r="L282" s="150"/>
      <c r="M282" s="142"/>
      <c r="N282" s="12">
        <v>27</v>
      </c>
      <c r="O282" s="1" t="s">
        <v>76</v>
      </c>
      <c r="P282" s="5" t="s">
        <v>898</v>
      </c>
      <c r="Q282" s="5">
        <v>113709058.20479999</v>
      </c>
      <c r="R282" s="5">
        <f t="shared" si="22"/>
        <v>-2536017.62</v>
      </c>
      <c r="S282" s="5">
        <v>15549896.033500001</v>
      </c>
      <c r="T282" s="5">
        <v>56712453.6219</v>
      </c>
      <c r="U282" s="6">
        <f t="shared" si="23"/>
        <v>183435390.24019998</v>
      </c>
    </row>
    <row r="283" spans="1:21" ht="25" customHeight="1" x14ac:dyDescent="0.25">
      <c r="A283" s="145"/>
      <c r="B283" s="142"/>
      <c r="C283" s="1">
        <v>5</v>
      </c>
      <c r="D283" s="1" t="s">
        <v>60</v>
      </c>
      <c r="E283" s="5" t="s">
        <v>343</v>
      </c>
      <c r="F283" s="5">
        <v>118260235.23729999</v>
      </c>
      <c r="G283" s="5">
        <v>0</v>
      </c>
      <c r="H283" s="5">
        <v>16172276.790100001</v>
      </c>
      <c r="I283" s="5">
        <v>46801847.174699999</v>
      </c>
      <c r="J283" s="6">
        <f t="shared" si="24"/>
        <v>181234359.20209998</v>
      </c>
      <c r="K283" s="11"/>
      <c r="L283" s="150"/>
      <c r="M283" s="142"/>
      <c r="N283" s="12">
        <v>28</v>
      </c>
      <c r="O283" s="1" t="s">
        <v>76</v>
      </c>
      <c r="P283" s="5" t="s">
        <v>695</v>
      </c>
      <c r="Q283" s="5">
        <v>87090328.078199998</v>
      </c>
      <c r="R283" s="5">
        <f t="shared" si="22"/>
        <v>-2536017.62</v>
      </c>
      <c r="S283" s="5">
        <v>11909742.0075</v>
      </c>
      <c r="T283" s="5">
        <v>43236088.8332</v>
      </c>
      <c r="U283" s="6">
        <f t="shared" si="23"/>
        <v>139700141.29890001</v>
      </c>
    </row>
    <row r="284" spans="1:21" ht="25" customHeight="1" x14ac:dyDescent="0.25">
      <c r="A284" s="145"/>
      <c r="B284" s="142"/>
      <c r="C284" s="1">
        <v>6</v>
      </c>
      <c r="D284" s="1" t="s">
        <v>60</v>
      </c>
      <c r="E284" s="5" t="s">
        <v>344</v>
      </c>
      <c r="F284" s="5">
        <v>113703465.0185</v>
      </c>
      <c r="G284" s="5">
        <v>0</v>
      </c>
      <c r="H284" s="5">
        <v>15549131.156300001</v>
      </c>
      <c r="I284" s="5">
        <v>44368234.748400003</v>
      </c>
      <c r="J284" s="6">
        <f t="shared" si="24"/>
        <v>173620830.92320001</v>
      </c>
      <c r="K284" s="11"/>
      <c r="L284" s="150"/>
      <c r="M284" s="142"/>
      <c r="N284" s="12">
        <v>29</v>
      </c>
      <c r="O284" s="1" t="s">
        <v>76</v>
      </c>
      <c r="P284" s="5" t="s">
        <v>696</v>
      </c>
      <c r="Q284" s="5">
        <v>104736212.46359999</v>
      </c>
      <c r="R284" s="5">
        <f t="shared" si="22"/>
        <v>-2536017.62</v>
      </c>
      <c r="S284" s="5">
        <v>14322844.9911</v>
      </c>
      <c r="T284" s="5">
        <v>47111326.1074</v>
      </c>
      <c r="U284" s="6">
        <f t="shared" si="23"/>
        <v>163634365.94209999</v>
      </c>
    </row>
    <row r="285" spans="1:21" ht="25" customHeight="1" x14ac:dyDescent="0.25">
      <c r="A285" s="145"/>
      <c r="B285" s="142"/>
      <c r="C285" s="1">
        <v>7</v>
      </c>
      <c r="D285" s="1" t="s">
        <v>60</v>
      </c>
      <c r="E285" s="5" t="s">
        <v>345</v>
      </c>
      <c r="F285" s="5">
        <v>114804787.1503</v>
      </c>
      <c r="G285" s="5">
        <v>0</v>
      </c>
      <c r="H285" s="5">
        <v>15699738.7237</v>
      </c>
      <c r="I285" s="5">
        <v>47684928.394699998</v>
      </c>
      <c r="J285" s="6">
        <f t="shared" si="24"/>
        <v>178189454.2687</v>
      </c>
      <c r="K285" s="11"/>
      <c r="L285" s="150"/>
      <c r="M285" s="142"/>
      <c r="N285" s="12">
        <v>30</v>
      </c>
      <c r="O285" s="1" t="s">
        <v>76</v>
      </c>
      <c r="P285" s="5" t="s">
        <v>899</v>
      </c>
      <c r="Q285" s="5">
        <v>88432310.013500005</v>
      </c>
      <c r="R285" s="5">
        <f t="shared" si="22"/>
        <v>-2536017.62</v>
      </c>
      <c r="S285" s="5">
        <v>12093260.188899999</v>
      </c>
      <c r="T285" s="5">
        <v>44864230.5031</v>
      </c>
      <c r="U285" s="6">
        <f t="shared" si="23"/>
        <v>142853783.0855</v>
      </c>
    </row>
    <row r="286" spans="1:21" ht="25" customHeight="1" x14ac:dyDescent="0.25">
      <c r="A286" s="145"/>
      <c r="B286" s="142"/>
      <c r="C286" s="1">
        <v>8</v>
      </c>
      <c r="D286" s="1" t="s">
        <v>60</v>
      </c>
      <c r="E286" s="5" t="s">
        <v>346</v>
      </c>
      <c r="F286" s="5">
        <v>124255204.7147</v>
      </c>
      <c r="G286" s="5">
        <v>0</v>
      </c>
      <c r="H286" s="5">
        <v>16992098.478700001</v>
      </c>
      <c r="I286" s="5">
        <v>51895442.871299997</v>
      </c>
      <c r="J286" s="6">
        <f t="shared" si="24"/>
        <v>193142746.06470001</v>
      </c>
      <c r="K286" s="11"/>
      <c r="L286" s="150"/>
      <c r="M286" s="142"/>
      <c r="N286" s="12">
        <v>31</v>
      </c>
      <c r="O286" s="1" t="s">
        <v>76</v>
      </c>
      <c r="P286" s="5" t="s">
        <v>697</v>
      </c>
      <c r="Q286" s="5">
        <v>88818356.556500003</v>
      </c>
      <c r="R286" s="5">
        <f t="shared" si="22"/>
        <v>-2536017.62</v>
      </c>
      <c r="S286" s="5">
        <v>12146052.672700001</v>
      </c>
      <c r="T286" s="5">
        <v>45903791.198200002</v>
      </c>
      <c r="U286" s="6">
        <f t="shared" si="23"/>
        <v>144332182.80739999</v>
      </c>
    </row>
    <row r="287" spans="1:21" ht="25" customHeight="1" x14ac:dyDescent="0.25">
      <c r="A287" s="145"/>
      <c r="B287" s="142"/>
      <c r="C287" s="1">
        <v>9</v>
      </c>
      <c r="D287" s="1" t="s">
        <v>60</v>
      </c>
      <c r="E287" s="5" t="s">
        <v>347</v>
      </c>
      <c r="F287" s="5">
        <v>113063084.3379</v>
      </c>
      <c r="G287" s="5">
        <v>0</v>
      </c>
      <c r="H287" s="5">
        <v>15461558.0714</v>
      </c>
      <c r="I287" s="5">
        <v>42489642.015199997</v>
      </c>
      <c r="J287" s="6">
        <f t="shared" si="24"/>
        <v>171014284.42449999</v>
      </c>
      <c r="K287" s="11"/>
      <c r="L287" s="150"/>
      <c r="M287" s="142"/>
      <c r="N287" s="12">
        <v>32</v>
      </c>
      <c r="O287" s="1" t="s">
        <v>76</v>
      </c>
      <c r="P287" s="5" t="s">
        <v>698</v>
      </c>
      <c r="Q287" s="5">
        <v>88387060.6127</v>
      </c>
      <c r="R287" s="5">
        <f t="shared" si="22"/>
        <v>-2536017.62</v>
      </c>
      <c r="S287" s="5">
        <v>12087072.2608</v>
      </c>
      <c r="T287" s="5">
        <v>43721217.157600001</v>
      </c>
      <c r="U287" s="6">
        <f t="shared" si="23"/>
        <v>141659332.4111</v>
      </c>
    </row>
    <row r="288" spans="1:21" ht="25" customHeight="1" x14ac:dyDescent="0.25">
      <c r="A288" s="145"/>
      <c r="B288" s="142"/>
      <c r="C288" s="1">
        <v>10</v>
      </c>
      <c r="D288" s="1" t="s">
        <v>60</v>
      </c>
      <c r="E288" s="5" t="s">
        <v>348</v>
      </c>
      <c r="F288" s="5">
        <v>105732922.9557</v>
      </c>
      <c r="G288" s="5">
        <v>0</v>
      </c>
      <c r="H288" s="5">
        <v>14459146.749</v>
      </c>
      <c r="I288" s="5">
        <v>42580844.797700003</v>
      </c>
      <c r="J288" s="6">
        <f t="shared" si="24"/>
        <v>162772914.50239998</v>
      </c>
      <c r="K288" s="11"/>
      <c r="L288" s="151"/>
      <c r="M288" s="143"/>
      <c r="N288" s="12">
        <v>33</v>
      </c>
      <c r="O288" s="1" t="s">
        <v>76</v>
      </c>
      <c r="P288" s="5" t="s">
        <v>699</v>
      </c>
      <c r="Q288" s="5">
        <v>101882851.2624</v>
      </c>
      <c r="R288" s="5">
        <f t="shared" si="22"/>
        <v>-2536017.62</v>
      </c>
      <c r="S288" s="5">
        <v>13932643.2717</v>
      </c>
      <c r="T288" s="5">
        <v>46393282.489200003</v>
      </c>
      <c r="U288" s="6">
        <f t="shared" si="23"/>
        <v>159672759.40329999</v>
      </c>
    </row>
    <row r="289" spans="1:21" ht="25" customHeight="1" x14ac:dyDescent="0.3">
      <c r="A289" s="145"/>
      <c r="B289" s="142"/>
      <c r="C289" s="1">
        <v>11</v>
      </c>
      <c r="D289" s="1" t="s">
        <v>60</v>
      </c>
      <c r="E289" s="5" t="s">
        <v>349</v>
      </c>
      <c r="F289" s="5">
        <v>110695262.9922</v>
      </c>
      <c r="G289" s="5">
        <v>0</v>
      </c>
      <c r="H289" s="5">
        <v>15137754.705700001</v>
      </c>
      <c r="I289" s="5">
        <v>42610966.047899999</v>
      </c>
      <c r="J289" s="6">
        <f t="shared" si="24"/>
        <v>168443983.74579999</v>
      </c>
      <c r="K289" s="11"/>
      <c r="L289" s="18"/>
      <c r="M289" s="131" t="s">
        <v>863</v>
      </c>
      <c r="N289" s="132"/>
      <c r="O289" s="133"/>
      <c r="P289" s="14"/>
      <c r="Q289" s="14">
        <f>SUM(Q256:Q288)</f>
        <v>3287671409.5868998</v>
      </c>
      <c r="R289" s="14">
        <f>SUM(R256:R288)</f>
        <v>-83688581.460000008</v>
      </c>
      <c r="S289" s="14">
        <f>SUM(S256:S288)</f>
        <v>449594336.79629999</v>
      </c>
      <c r="T289" s="14">
        <f>SUM(T256:T288)</f>
        <v>1606766324.1724</v>
      </c>
      <c r="U289" s="14">
        <f>SUM(U256:U288)</f>
        <v>5260343489.0955982</v>
      </c>
    </row>
    <row r="290" spans="1:21" ht="25" customHeight="1" x14ac:dyDescent="0.25">
      <c r="A290" s="145"/>
      <c r="B290" s="142"/>
      <c r="C290" s="1">
        <v>12</v>
      </c>
      <c r="D290" s="1" t="s">
        <v>60</v>
      </c>
      <c r="E290" s="5" t="s">
        <v>350</v>
      </c>
      <c r="F290" s="5">
        <v>107477340.2755</v>
      </c>
      <c r="G290" s="5">
        <v>0</v>
      </c>
      <c r="H290" s="5">
        <v>14697698.614600001</v>
      </c>
      <c r="I290" s="5">
        <v>42436531.287199996</v>
      </c>
      <c r="J290" s="6">
        <f t="shared" si="24"/>
        <v>164611570.17730001</v>
      </c>
      <c r="K290" s="11"/>
      <c r="L290" s="149">
        <v>31</v>
      </c>
      <c r="M290" s="141">
        <v>31</v>
      </c>
      <c r="N290" s="12">
        <v>1</v>
      </c>
      <c r="O290" s="1" t="s">
        <v>77</v>
      </c>
      <c r="P290" s="5" t="s">
        <v>700</v>
      </c>
      <c r="Q290" s="5">
        <v>120179660.1583</v>
      </c>
      <c r="R290" s="5">
        <v>0</v>
      </c>
      <c r="S290" s="5">
        <v>16434761.2257</v>
      </c>
      <c r="T290" s="5">
        <v>40988313.681900002</v>
      </c>
      <c r="U290" s="6">
        <f>Q290+R290+S290+T290</f>
        <v>177602735.0659</v>
      </c>
    </row>
    <row r="291" spans="1:21" ht="25" customHeight="1" x14ac:dyDescent="0.25">
      <c r="A291" s="145"/>
      <c r="B291" s="142"/>
      <c r="C291" s="1">
        <v>13</v>
      </c>
      <c r="D291" s="1" t="s">
        <v>60</v>
      </c>
      <c r="E291" s="5" t="s">
        <v>351</v>
      </c>
      <c r="F291" s="5">
        <v>139197215.6072</v>
      </c>
      <c r="G291" s="5">
        <v>0</v>
      </c>
      <c r="H291" s="5">
        <v>19035442.426600002</v>
      </c>
      <c r="I291" s="5">
        <v>56107551.508599997</v>
      </c>
      <c r="J291" s="6">
        <f t="shared" si="24"/>
        <v>214340209.5424</v>
      </c>
      <c r="K291" s="11"/>
      <c r="L291" s="150"/>
      <c r="M291" s="142"/>
      <c r="N291" s="12">
        <v>2</v>
      </c>
      <c r="O291" s="1" t="s">
        <v>77</v>
      </c>
      <c r="P291" s="5" t="s">
        <v>541</v>
      </c>
      <c r="Q291" s="5">
        <v>121231687.70550001</v>
      </c>
      <c r="R291" s="5">
        <v>0</v>
      </c>
      <c r="S291" s="5">
        <v>16578627.6797</v>
      </c>
      <c r="T291" s="5">
        <v>41960919.620399997</v>
      </c>
      <c r="U291" s="6">
        <f t="shared" ref="U291:U306" si="25">Q291+R291+S291+T291</f>
        <v>179771235.00559998</v>
      </c>
    </row>
    <row r="292" spans="1:21" ht="25" customHeight="1" x14ac:dyDescent="0.25">
      <c r="A292" s="145"/>
      <c r="B292" s="142"/>
      <c r="C292" s="1">
        <v>14</v>
      </c>
      <c r="D292" s="1" t="s">
        <v>60</v>
      </c>
      <c r="E292" s="5" t="s">
        <v>352</v>
      </c>
      <c r="F292" s="5">
        <v>95508869.381899998</v>
      </c>
      <c r="G292" s="5">
        <v>0</v>
      </c>
      <c r="H292" s="5">
        <v>13060991.029300001</v>
      </c>
      <c r="I292" s="5">
        <v>40749405.665100001</v>
      </c>
      <c r="J292" s="6">
        <f t="shared" si="24"/>
        <v>149319266.0763</v>
      </c>
      <c r="K292" s="11"/>
      <c r="L292" s="150"/>
      <c r="M292" s="142"/>
      <c r="N292" s="12">
        <v>3</v>
      </c>
      <c r="O292" s="1" t="s">
        <v>77</v>
      </c>
      <c r="P292" s="5" t="s">
        <v>701</v>
      </c>
      <c r="Q292" s="5">
        <v>120703407.4721</v>
      </c>
      <c r="R292" s="5">
        <v>0</v>
      </c>
      <c r="S292" s="5">
        <v>16506384.5107</v>
      </c>
      <c r="T292" s="5">
        <v>41255713.192400001</v>
      </c>
      <c r="U292" s="6">
        <f t="shared" si="25"/>
        <v>178465505.17520002</v>
      </c>
    </row>
    <row r="293" spans="1:21" ht="25" customHeight="1" x14ac:dyDescent="0.25">
      <c r="A293" s="145"/>
      <c r="B293" s="142"/>
      <c r="C293" s="1">
        <v>15</v>
      </c>
      <c r="D293" s="1" t="s">
        <v>60</v>
      </c>
      <c r="E293" s="5" t="s">
        <v>353</v>
      </c>
      <c r="F293" s="5">
        <v>105712872.89219999</v>
      </c>
      <c r="G293" s="5">
        <v>0</v>
      </c>
      <c r="H293" s="5">
        <v>14456404.8707</v>
      </c>
      <c r="I293" s="5">
        <v>45102219.975199997</v>
      </c>
      <c r="J293" s="6">
        <f t="shared" si="24"/>
        <v>165271497.73809999</v>
      </c>
      <c r="K293" s="11"/>
      <c r="L293" s="150"/>
      <c r="M293" s="142"/>
      <c r="N293" s="12">
        <v>4</v>
      </c>
      <c r="O293" s="1" t="s">
        <v>77</v>
      </c>
      <c r="P293" s="5" t="s">
        <v>702</v>
      </c>
      <c r="Q293" s="5">
        <v>91637123.6963</v>
      </c>
      <c r="R293" s="5">
        <v>0</v>
      </c>
      <c r="S293" s="5">
        <v>12531523.5987</v>
      </c>
      <c r="T293" s="5">
        <v>33465132.912799999</v>
      </c>
      <c r="U293" s="6">
        <f t="shared" si="25"/>
        <v>137633780.2078</v>
      </c>
    </row>
    <row r="294" spans="1:21" ht="25" customHeight="1" x14ac:dyDescent="0.25">
      <c r="A294" s="145"/>
      <c r="B294" s="142"/>
      <c r="C294" s="1">
        <v>16</v>
      </c>
      <c r="D294" s="1" t="s">
        <v>60</v>
      </c>
      <c r="E294" s="5" t="s">
        <v>354</v>
      </c>
      <c r="F294" s="5">
        <v>120035557.627</v>
      </c>
      <c r="G294" s="5">
        <v>0</v>
      </c>
      <c r="H294" s="5">
        <v>16415054.9735</v>
      </c>
      <c r="I294" s="5">
        <v>49761868.301700003</v>
      </c>
      <c r="J294" s="6">
        <f t="shared" si="24"/>
        <v>186212480.90220001</v>
      </c>
      <c r="K294" s="11"/>
      <c r="L294" s="150"/>
      <c r="M294" s="142"/>
      <c r="N294" s="12">
        <v>5</v>
      </c>
      <c r="O294" s="1" t="s">
        <v>77</v>
      </c>
      <c r="P294" s="5" t="s">
        <v>703</v>
      </c>
      <c r="Q294" s="5">
        <v>159436088.87490001</v>
      </c>
      <c r="R294" s="5">
        <v>0</v>
      </c>
      <c r="S294" s="5">
        <v>21803140.797499999</v>
      </c>
      <c r="T294" s="5">
        <v>62302496.253899999</v>
      </c>
      <c r="U294" s="6">
        <f t="shared" si="25"/>
        <v>243541725.92629999</v>
      </c>
    </row>
    <row r="295" spans="1:21" ht="25" customHeight="1" x14ac:dyDescent="0.25">
      <c r="A295" s="145"/>
      <c r="B295" s="143"/>
      <c r="C295" s="1">
        <v>17</v>
      </c>
      <c r="D295" s="1" t="s">
        <v>60</v>
      </c>
      <c r="E295" s="5" t="s">
        <v>355</v>
      </c>
      <c r="F295" s="5">
        <v>99406031.400800005</v>
      </c>
      <c r="G295" s="5">
        <v>0</v>
      </c>
      <c r="H295" s="5">
        <v>13593934.1842</v>
      </c>
      <c r="I295" s="5">
        <v>40572621.614699997</v>
      </c>
      <c r="J295" s="6">
        <f t="shared" si="24"/>
        <v>153572587.1997</v>
      </c>
      <c r="K295" s="11"/>
      <c r="L295" s="150"/>
      <c r="M295" s="142"/>
      <c r="N295" s="12">
        <v>6</v>
      </c>
      <c r="O295" s="1" t="s">
        <v>77</v>
      </c>
      <c r="P295" s="5" t="s">
        <v>704</v>
      </c>
      <c r="Q295" s="5">
        <v>137871652.42179999</v>
      </c>
      <c r="R295" s="5">
        <v>0</v>
      </c>
      <c r="S295" s="5">
        <v>18854169.535599999</v>
      </c>
      <c r="T295" s="5">
        <v>52017305.918700002</v>
      </c>
      <c r="U295" s="6">
        <f t="shared" si="25"/>
        <v>208743127.8761</v>
      </c>
    </row>
    <row r="296" spans="1:21" ht="25" customHeight="1" x14ac:dyDescent="0.3">
      <c r="A296" s="1"/>
      <c r="B296" s="131" t="s">
        <v>847</v>
      </c>
      <c r="C296" s="132"/>
      <c r="D296" s="133"/>
      <c r="E296" s="14"/>
      <c r="F296" s="14">
        <f>SUM(F279:F295)</f>
        <v>1930481608.5975001</v>
      </c>
      <c r="G296" s="14">
        <f>SUM(G279:G295)</f>
        <v>0</v>
      </c>
      <c r="H296" s="14">
        <f>SUM(H279:H295)</f>
        <v>263996455.35850003</v>
      </c>
      <c r="I296" s="14">
        <f>SUM(I279:I295)</f>
        <v>785479701.63209987</v>
      </c>
      <c r="J296" s="14">
        <f>SUM(J279:J295)</f>
        <v>2979957765.5881</v>
      </c>
      <c r="K296" s="11"/>
      <c r="L296" s="150"/>
      <c r="M296" s="142"/>
      <c r="N296" s="12">
        <v>7</v>
      </c>
      <c r="O296" s="1" t="s">
        <v>77</v>
      </c>
      <c r="P296" s="5" t="s">
        <v>705</v>
      </c>
      <c r="Q296" s="5">
        <v>121029733.93539999</v>
      </c>
      <c r="R296" s="5">
        <v>0</v>
      </c>
      <c r="S296" s="5">
        <v>16551010.1778</v>
      </c>
      <c r="T296" s="5">
        <v>40202224.565399997</v>
      </c>
      <c r="U296" s="6">
        <f t="shared" si="25"/>
        <v>177782968.67860001</v>
      </c>
    </row>
    <row r="297" spans="1:21" ht="25" customHeight="1" x14ac:dyDescent="0.25">
      <c r="A297" s="145">
        <v>15</v>
      </c>
      <c r="B297" s="141">
        <v>15</v>
      </c>
      <c r="C297" s="1">
        <v>1</v>
      </c>
      <c r="D297" s="1" t="s">
        <v>61</v>
      </c>
      <c r="E297" s="5" t="s">
        <v>356</v>
      </c>
      <c r="F297" s="5">
        <v>158604073.64610001</v>
      </c>
      <c r="G297" s="5">
        <v>-4907596.13</v>
      </c>
      <c r="H297" s="5">
        <v>21689361.380899999</v>
      </c>
      <c r="I297" s="5">
        <v>54120096.854500003</v>
      </c>
      <c r="J297" s="6">
        <f t="shared" si="24"/>
        <v>229505935.75150001</v>
      </c>
      <c r="K297" s="11"/>
      <c r="L297" s="150"/>
      <c r="M297" s="142"/>
      <c r="N297" s="12">
        <v>8</v>
      </c>
      <c r="O297" s="1" t="s">
        <v>77</v>
      </c>
      <c r="P297" s="5" t="s">
        <v>706</v>
      </c>
      <c r="Q297" s="5">
        <v>106888778.7216</v>
      </c>
      <c r="R297" s="5">
        <v>0</v>
      </c>
      <c r="S297" s="5">
        <v>14617211.8783</v>
      </c>
      <c r="T297" s="5">
        <v>36470713.479400001</v>
      </c>
      <c r="U297" s="6">
        <f t="shared" si="25"/>
        <v>157976704.07929999</v>
      </c>
    </row>
    <row r="298" spans="1:21" ht="25" customHeight="1" x14ac:dyDescent="0.25">
      <c r="A298" s="145"/>
      <c r="B298" s="142"/>
      <c r="C298" s="1">
        <v>2</v>
      </c>
      <c r="D298" s="1" t="s">
        <v>61</v>
      </c>
      <c r="E298" s="5" t="s">
        <v>357</v>
      </c>
      <c r="F298" s="5">
        <v>115183432.0653</v>
      </c>
      <c r="G298" s="5">
        <v>-4907596.13</v>
      </c>
      <c r="H298" s="5">
        <v>15751519.0229</v>
      </c>
      <c r="I298" s="5">
        <v>43606689.805</v>
      </c>
      <c r="J298" s="6">
        <f t="shared" si="24"/>
        <v>169634044.76320001</v>
      </c>
      <c r="K298" s="11"/>
      <c r="L298" s="150"/>
      <c r="M298" s="142"/>
      <c r="N298" s="12">
        <v>9</v>
      </c>
      <c r="O298" s="1" t="s">
        <v>77</v>
      </c>
      <c r="P298" s="5" t="s">
        <v>707</v>
      </c>
      <c r="Q298" s="5">
        <v>109633225.4348</v>
      </c>
      <c r="R298" s="5">
        <v>0</v>
      </c>
      <c r="S298" s="5">
        <v>14992519.366900001</v>
      </c>
      <c r="T298" s="5">
        <v>38083249.153300002</v>
      </c>
      <c r="U298" s="6">
        <f t="shared" si="25"/>
        <v>162708993.95499998</v>
      </c>
    </row>
    <row r="299" spans="1:21" ht="25" customHeight="1" x14ac:dyDescent="0.25">
      <c r="A299" s="145"/>
      <c r="B299" s="142"/>
      <c r="C299" s="1">
        <v>3</v>
      </c>
      <c r="D299" s="1" t="s">
        <v>61</v>
      </c>
      <c r="E299" s="5" t="s">
        <v>872</v>
      </c>
      <c r="F299" s="5">
        <v>115929593.7014</v>
      </c>
      <c r="G299" s="5">
        <v>-4907596.13</v>
      </c>
      <c r="H299" s="5">
        <v>15853557.823100001</v>
      </c>
      <c r="I299" s="5">
        <v>42733676.969400004</v>
      </c>
      <c r="J299" s="6">
        <f t="shared" si="24"/>
        <v>169609232.36390001</v>
      </c>
      <c r="K299" s="11"/>
      <c r="L299" s="150"/>
      <c r="M299" s="142"/>
      <c r="N299" s="12">
        <v>10</v>
      </c>
      <c r="O299" s="1" t="s">
        <v>77</v>
      </c>
      <c r="P299" s="5" t="s">
        <v>708</v>
      </c>
      <c r="Q299" s="5">
        <v>104003002.70900001</v>
      </c>
      <c r="R299" s="5">
        <v>0</v>
      </c>
      <c r="S299" s="5">
        <v>14222577.3815</v>
      </c>
      <c r="T299" s="5">
        <v>35202180.941100001</v>
      </c>
      <c r="U299" s="6">
        <f t="shared" si="25"/>
        <v>153427761.0316</v>
      </c>
    </row>
    <row r="300" spans="1:21" ht="25" customHeight="1" x14ac:dyDescent="0.25">
      <c r="A300" s="145"/>
      <c r="B300" s="142"/>
      <c r="C300" s="1">
        <v>4</v>
      </c>
      <c r="D300" s="1" t="s">
        <v>61</v>
      </c>
      <c r="E300" s="5" t="s">
        <v>358</v>
      </c>
      <c r="F300" s="5">
        <v>126320935.6938</v>
      </c>
      <c r="G300" s="5">
        <v>-4907596.13</v>
      </c>
      <c r="H300" s="5">
        <v>17274590.502300002</v>
      </c>
      <c r="I300" s="5">
        <v>43157052.535800003</v>
      </c>
      <c r="J300" s="6">
        <f t="shared" si="24"/>
        <v>181844982.60190001</v>
      </c>
      <c r="K300" s="11"/>
      <c r="L300" s="150"/>
      <c r="M300" s="142"/>
      <c r="N300" s="12">
        <v>11</v>
      </c>
      <c r="O300" s="1" t="s">
        <v>77</v>
      </c>
      <c r="P300" s="5" t="s">
        <v>709</v>
      </c>
      <c r="Q300" s="5">
        <v>143693636.63730001</v>
      </c>
      <c r="R300" s="5">
        <v>0</v>
      </c>
      <c r="S300" s="5">
        <v>19650335.212099999</v>
      </c>
      <c r="T300" s="5">
        <v>51028506.661899999</v>
      </c>
      <c r="U300" s="6">
        <f t="shared" si="25"/>
        <v>214372478.51130003</v>
      </c>
    </row>
    <row r="301" spans="1:21" ht="25" customHeight="1" x14ac:dyDescent="0.25">
      <c r="A301" s="145"/>
      <c r="B301" s="142"/>
      <c r="C301" s="1">
        <v>5</v>
      </c>
      <c r="D301" s="1" t="s">
        <v>61</v>
      </c>
      <c r="E301" s="5" t="s">
        <v>359</v>
      </c>
      <c r="F301" s="5">
        <v>122864397.9804</v>
      </c>
      <c r="G301" s="5">
        <v>-4907596.13</v>
      </c>
      <c r="H301" s="5">
        <v>16801903.427700002</v>
      </c>
      <c r="I301" s="5">
        <v>45581603.416100003</v>
      </c>
      <c r="J301" s="6">
        <f t="shared" si="24"/>
        <v>180340308.69420001</v>
      </c>
      <c r="K301" s="11"/>
      <c r="L301" s="150"/>
      <c r="M301" s="142"/>
      <c r="N301" s="12">
        <v>12</v>
      </c>
      <c r="O301" s="1" t="s">
        <v>77</v>
      </c>
      <c r="P301" s="5" t="s">
        <v>710</v>
      </c>
      <c r="Q301" s="5">
        <v>96742076.443700001</v>
      </c>
      <c r="R301" s="5">
        <v>0</v>
      </c>
      <c r="S301" s="5">
        <v>13229634.0724</v>
      </c>
      <c r="T301" s="5">
        <v>34455945.846500002</v>
      </c>
      <c r="U301" s="6">
        <f t="shared" si="25"/>
        <v>144427656.3626</v>
      </c>
    </row>
    <row r="302" spans="1:21" ht="25" customHeight="1" x14ac:dyDescent="0.25">
      <c r="A302" s="145"/>
      <c r="B302" s="142"/>
      <c r="C302" s="1">
        <v>6</v>
      </c>
      <c r="D302" s="1" t="s">
        <v>61</v>
      </c>
      <c r="E302" s="5" t="s">
        <v>61</v>
      </c>
      <c r="F302" s="5">
        <v>133783722.0552</v>
      </c>
      <c r="G302" s="5">
        <v>-4907596.13</v>
      </c>
      <c r="H302" s="5">
        <v>18295138.503199998</v>
      </c>
      <c r="I302" s="5">
        <v>48259206.359099999</v>
      </c>
      <c r="J302" s="6">
        <f t="shared" si="24"/>
        <v>195430470.78750002</v>
      </c>
      <c r="K302" s="11"/>
      <c r="L302" s="150"/>
      <c r="M302" s="142"/>
      <c r="N302" s="12">
        <v>13</v>
      </c>
      <c r="O302" s="1" t="s">
        <v>77</v>
      </c>
      <c r="P302" s="5" t="s">
        <v>711</v>
      </c>
      <c r="Q302" s="5">
        <v>129152544.0511</v>
      </c>
      <c r="R302" s="5">
        <v>0</v>
      </c>
      <c r="S302" s="5">
        <v>17661817.485399999</v>
      </c>
      <c r="T302" s="5">
        <v>42365836.481899999</v>
      </c>
      <c r="U302" s="6">
        <f t="shared" si="25"/>
        <v>189180198.01840001</v>
      </c>
    </row>
    <row r="303" spans="1:21" ht="25" customHeight="1" x14ac:dyDescent="0.25">
      <c r="A303" s="145"/>
      <c r="B303" s="142"/>
      <c r="C303" s="1">
        <v>7</v>
      </c>
      <c r="D303" s="1" t="s">
        <v>61</v>
      </c>
      <c r="E303" s="5" t="s">
        <v>360</v>
      </c>
      <c r="F303" s="5">
        <v>104898800.67569999</v>
      </c>
      <c r="G303" s="5">
        <v>-4907596.13</v>
      </c>
      <c r="H303" s="5">
        <v>14345079.1898</v>
      </c>
      <c r="I303" s="5">
        <v>38342267.185500003</v>
      </c>
      <c r="J303" s="6">
        <f t="shared" si="24"/>
        <v>152678550.921</v>
      </c>
      <c r="K303" s="11"/>
      <c r="L303" s="150"/>
      <c r="M303" s="142"/>
      <c r="N303" s="12">
        <v>14</v>
      </c>
      <c r="O303" s="1" t="s">
        <v>77</v>
      </c>
      <c r="P303" s="5" t="s">
        <v>712</v>
      </c>
      <c r="Q303" s="5">
        <v>128965746.7621</v>
      </c>
      <c r="R303" s="5">
        <v>0</v>
      </c>
      <c r="S303" s="5">
        <v>17636272.656599998</v>
      </c>
      <c r="T303" s="5">
        <v>42805824.882700004</v>
      </c>
      <c r="U303" s="6">
        <f t="shared" si="25"/>
        <v>189407844.30139998</v>
      </c>
    </row>
    <row r="304" spans="1:21" ht="25" customHeight="1" x14ac:dyDescent="0.25">
      <c r="A304" s="145"/>
      <c r="B304" s="142"/>
      <c r="C304" s="1">
        <v>8</v>
      </c>
      <c r="D304" s="1" t="s">
        <v>61</v>
      </c>
      <c r="E304" s="5" t="s">
        <v>361</v>
      </c>
      <c r="F304" s="5">
        <v>112523286.2384</v>
      </c>
      <c r="G304" s="5">
        <v>-4907596.13</v>
      </c>
      <c r="H304" s="5">
        <v>15387739.8158</v>
      </c>
      <c r="I304" s="5">
        <v>42159275.636200003</v>
      </c>
      <c r="J304" s="6">
        <f t="shared" si="24"/>
        <v>165162705.56040001</v>
      </c>
      <c r="K304" s="11"/>
      <c r="L304" s="150"/>
      <c r="M304" s="142"/>
      <c r="N304" s="12">
        <v>15</v>
      </c>
      <c r="O304" s="1" t="s">
        <v>77</v>
      </c>
      <c r="P304" s="5" t="s">
        <v>713</v>
      </c>
      <c r="Q304" s="5">
        <v>101918569.18440001</v>
      </c>
      <c r="R304" s="5">
        <v>0</v>
      </c>
      <c r="S304" s="5">
        <v>13937527.754799999</v>
      </c>
      <c r="T304" s="5">
        <v>37320904.643600002</v>
      </c>
      <c r="U304" s="6">
        <f t="shared" si="25"/>
        <v>153177001.58280003</v>
      </c>
    </row>
    <row r="305" spans="1:21" ht="25" customHeight="1" x14ac:dyDescent="0.25">
      <c r="A305" s="145"/>
      <c r="B305" s="142"/>
      <c r="C305" s="1">
        <v>9</v>
      </c>
      <c r="D305" s="1" t="s">
        <v>61</v>
      </c>
      <c r="E305" s="5" t="s">
        <v>362</v>
      </c>
      <c r="F305" s="5">
        <v>102585514.19239999</v>
      </c>
      <c r="G305" s="5">
        <v>-4907596.13</v>
      </c>
      <c r="H305" s="5">
        <v>14028733.554</v>
      </c>
      <c r="I305" s="5">
        <v>37367311.9573</v>
      </c>
      <c r="J305" s="6">
        <f t="shared" si="24"/>
        <v>149073963.57370001</v>
      </c>
      <c r="K305" s="11"/>
      <c r="L305" s="150"/>
      <c r="M305" s="142"/>
      <c r="N305" s="12">
        <v>16</v>
      </c>
      <c r="O305" s="1" t="s">
        <v>77</v>
      </c>
      <c r="P305" s="5" t="s">
        <v>714</v>
      </c>
      <c r="Q305" s="5">
        <v>129862768.358</v>
      </c>
      <c r="R305" s="5">
        <v>0</v>
      </c>
      <c r="S305" s="5">
        <v>17758941.7982</v>
      </c>
      <c r="T305" s="5">
        <v>43736143.6065</v>
      </c>
      <c r="U305" s="6">
        <f t="shared" si="25"/>
        <v>191357853.76269999</v>
      </c>
    </row>
    <row r="306" spans="1:21" ht="25" customHeight="1" x14ac:dyDescent="0.25">
      <c r="A306" s="145"/>
      <c r="B306" s="142"/>
      <c r="C306" s="1">
        <v>10</v>
      </c>
      <c r="D306" s="1" t="s">
        <v>61</v>
      </c>
      <c r="E306" s="5" t="s">
        <v>363</v>
      </c>
      <c r="F306" s="5">
        <v>97289373.529200003</v>
      </c>
      <c r="G306" s="5">
        <v>-4907596.13</v>
      </c>
      <c r="H306" s="5">
        <v>13304477.826400001</v>
      </c>
      <c r="I306" s="5">
        <v>38486161.18</v>
      </c>
      <c r="J306" s="6">
        <f t="shared" si="24"/>
        <v>144172416.40560001</v>
      </c>
      <c r="K306" s="11"/>
      <c r="L306" s="151"/>
      <c r="M306" s="143"/>
      <c r="N306" s="12">
        <v>17</v>
      </c>
      <c r="O306" s="1" t="s">
        <v>77</v>
      </c>
      <c r="P306" s="5" t="s">
        <v>715</v>
      </c>
      <c r="Q306" s="5">
        <v>137979769.47299999</v>
      </c>
      <c r="R306" s="5">
        <v>0</v>
      </c>
      <c r="S306" s="5">
        <v>18868954.715700001</v>
      </c>
      <c r="T306" s="5">
        <v>39851173.560699999</v>
      </c>
      <c r="U306" s="6">
        <f t="shared" si="25"/>
        <v>196699897.74939999</v>
      </c>
    </row>
    <row r="307" spans="1:21" ht="25" customHeight="1" x14ac:dyDescent="0.3">
      <c r="A307" s="145"/>
      <c r="B307" s="143"/>
      <c r="C307" s="1">
        <v>11</v>
      </c>
      <c r="D307" s="1" t="s">
        <v>61</v>
      </c>
      <c r="E307" s="5" t="s">
        <v>364</v>
      </c>
      <c r="F307" s="5">
        <v>132784216.73289999</v>
      </c>
      <c r="G307" s="5">
        <v>-4907596.13</v>
      </c>
      <c r="H307" s="5">
        <v>18158454.547800001</v>
      </c>
      <c r="I307" s="5">
        <v>47189272.7042</v>
      </c>
      <c r="J307" s="6">
        <f t="shared" si="24"/>
        <v>193224347.8549</v>
      </c>
      <c r="K307" s="11"/>
      <c r="L307" s="18"/>
      <c r="M307" s="131" t="s">
        <v>864</v>
      </c>
      <c r="N307" s="132"/>
      <c r="O307" s="133"/>
      <c r="P307" s="14"/>
      <c r="Q307" s="14">
        <f>SUM(Q290:Q306)</f>
        <v>2060929472.0393002</v>
      </c>
      <c r="R307" s="14">
        <f>SUM(R290:R306)</f>
        <v>0</v>
      </c>
      <c r="S307" s="14">
        <f>SUM(S290:S306)</f>
        <v>281835409.84759998</v>
      </c>
      <c r="T307" s="14">
        <f>SUM(T290:T306)</f>
        <v>713512585.40310001</v>
      </c>
      <c r="U307" s="14">
        <f>SUM(U290:U306)</f>
        <v>3056277467.2900004</v>
      </c>
    </row>
    <row r="308" spans="1:21" ht="25" customHeight="1" x14ac:dyDescent="0.3">
      <c r="A308" s="1"/>
      <c r="B308" s="131" t="s">
        <v>848</v>
      </c>
      <c r="C308" s="132"/>
      <c r="D308" s="133"/>
      <c r="E308" s="14"/>
      <c r="F308" s="14">
        <f>SUM(F297:F307)</f>
        <v>1322767346.5107999</v>
      </c>
      <c r="G308" s="14">
        <f>SUM(G297:G307)</f>
        <v>-53983557.430000007</v>
      </c>
      <c r="H308" s="14">
        <f>SUM(H297:H307)</f>
        <v>180890555.5939</v>
      </c>
      <c r="I308" s="14">
        <f>SUM(I297:I307)</f>
        <v>481002614.60310006</v>
      </c>
      <c r="J308" s="14">
        <f>SUM(J297:J307)</f>
        <v>1930676959.2778001</v>
      </c>
      <c r="K308" s="11"/>
      <c r="L308" s="149">
        <v>32</v>
      </c>
      <c r="M308" s="141">
        <v>32</v>
      </c>
      <c r="N308" s="12">
        <v>1</v>
      </c>
      <c r="O308" s="1" t="s">
        <v>78</v>
      </c>
      <c r="P308" s="5" t="s">
        <v>716</v>
      </c>
      <c r="Q308" s="5">
        <v>91805746.560800001</v>
      </c>
      <c r="R308" s="5">
        <v>0</v>
      </c>
      <c r="S308" s="5">
        <v>12554583.0458</v>
      </c>
      <c r="T308" s="5">
        <v>50667585.318999998</v>
      </c>
      <c r="U308" s="6">
        <f>Q308+R308+S308+T308</f>
        <v>155027914.92559999</v>
      </c>
    </row>
    <row r="309" spans="1:21" ht="25" customHeight="1" x14ac:dyDescent="0.25">
      <c r="A309" s="145">
        <v>16</v>
      </c>
      <c r="B309" s="141">
        <v>16</v>
      </c>
      <c r="C309" s="1">
        <v>1</v>
      </c>
      <c r="D309" s="1" t="s">
        <v>62</v>
      </c>
      <c r="E309" s="5" t="s">
        <v>365</v>
      </c>
      <c r="F309" s="5">
        <v>103796914.34110001</v>
      </c>
      <c r="G309" s="5">
        <v>0</v>
      </c>
      <c r="H309" s="5">
        <v>14194394.466700001</v>
      </c>
      <c r="I309" s="5">
        <v>42562341.850000001</v>
      </c>
      <c r="J309" s="6">
        <f t="shared" si="24"/>
        <v>160553650.65780002</v>
      </c>
      <c r="K309" s="11"/>
      <c r="L309" s="150"/>
      <c r="M309" s="142"/>
      <c r="N309" s="12">
        <v>2</v>
      </c>
      <c r="O309" s="1" t="s">
        <v>78</v>
      </c>
      <c r="P309" s="5" t="s">
        <v>717</v>
      </c>
      <c r="Q309" s="5">
        <v>114704150.4611</v>
      </c>
      <c r="R309" s="5">
        <v>0</v>
      </c>
      <c r="S309" s="5">
        <v>15685976.495100001</v>
      </c>
      <c r="T309" s="5">
        <v>57604534.403099999</v>
      </c>
      <c r="U309" s="6">
        <f t="shared" ref="U309:U330" si="26">Q309+R309+S309+T309</f>
        <v>187994661.35930002</v>
      </c>
    </row>
    <row r="310" spans="1:21" ht="25" customHeight="1" x14ac:dyDescent="0.25">
      <c r="A310" s="145"/>
      <c r="B310" s="142"/>
      <c r="C310" s="1">
        <v>2</v>
      </c>
      <c r="D310" s="1" t="s">
        <v>62</v>
      </c>
      <c r="E310" s="5" t="s">
        <v>366</v>
      </c>
      <c r="F310" s="5">
        <v>97678128.422900006</v>
      </c>
      <c r="G310" s="5">
        <v>0</v>
      </c>
      <c r="H310" s="5">
        <v>13357640.681399999</v>
      </c>
      <c r="I310" s="5">
        <v>40485737.555799998</v>
      </c>
      <c r="J310" s="6">
        <f t="shared" si="24"/>
        <v>151521506.66010001</v>
      </c>
      <c r="K310" s="11"/>
      <c r="L310" s="150"/>
      <c r="M310" s="142"/>
      <c r="N310" s="12">
        <v>3</v>
      </c>
      <c r="O310" s="1" t="s">
        <v>78</v>
      </c>
      <c r="P310" s="5" t="s">
        <v>718</v>
      </c>
      <c r="Q310" s="5">
        <v>105666582.6407</v>
      </c>
      <c r="R310" s="5">
        <v>0</v>
      </c>
      <c r="S310" s="5">
        <v>14450074.604599999</v>
      </c>
      <c r="T310" s="5">
        <v>49766381.006899998</v>
      </c>
      <c r="U310" s="6">
        <f t="shared" si="26"/>
        <v>169883038.25220001</v>
      </c>
    </row>
    <row r="311" spans="1:21" ht="25" customHeight="1" x14ac:dyDescent="0.25">
      <c r="A311" s="145"/>
      <c r="B311" s="142"/>
      <c r="C311" s="1">
        <v>3</v>
      </c>
      <c r="D311" s="1" t="s">
        <v>62</v>
      </c>
      <c r="E311" s="5" t="s">
        <v>367</v>
      </c>
      <c r="F311" s="5">
        <v>89735878.559499994</v>
      </c>
      <c r="G311" s="5">
        <v>0</v>
      </c>
      <c r="H311" s="5">
        <v>12271525.277799999</v>
      </c>
      <c r="I311" s="5">
        <v>37132042.596600004</v>
      </c>
      <c r="J311" s="6">
        <f t="shared" si="24"/>
        <v>139139446.4339</v>
      </c>
      <c r="K311" s="11"/>
      <c r="L311" s="150"/>
      <c r="M311" s="142"/>
      <c r="N311" s="12">
        <v>4</v>
      </c>
      <c r="O311" s="1" t="s">
        <v>78</v>
      </c>
      <c r="P311" s="5" t="s">
        <v>719</v>
      </c>
      <c r="Q311" s="5">
        <v>112796959.8198</v>
      </c>
      <c r="R311" s="5">
        <v>0</v>
      </c>
      <c r="S311" s="5">
        <v>15425165.116800001</v>
      </c>
      <c r="T311" s="5">
        <v>54381308.925700001</v>
      </c>
      <c r="U311" s="6">
        <f t="shared" si="26"/>
        <v>182603433.86230001</v>
      </c>
    </row>
    <row r="312" spans="1:21" ht="25" customHeight="1" x14ac:dyDescent="0.25">
      <c r="A312" s="145"/>
      <c r="B312" s="142"/>
      <c r="C312" s="1">
        <v>4</v>
      </c>
      <c r="D312" s="1" t="s">
        <v>62</v>
      </c>
      <c r="E312" s="5" t="s">
        <v>368</v>
      </c>
      <c r="F312" s="5">
        <v>95441029.192100003</v>
      </c>
      <c r="G312" s="5">
        <v>0</v>
      </c>
      <c r="H312" s="5">
        <v>13051713.774599999</v>
      </c>
      <c r="I312" s="5">
        <v>40040295.446800001</v>
      </c>
      <c r="J312" s="6">
        <f t="shared" si="24"/>
        <v>148533038.41350001</v>
      </c>
      <c r="K312" s="11"/>
      <c r="L312" s="150"/>
      <c r="M312" s="142"/>
      <c r="N312" s="12">
        <v>5</v>
      </c>
      <c r="O312" s="1" t="s">
        <v>78</v>
      </c>
      <c r="P312" s="5" t="s">
        <v>720</v>
      </c>
      <c r="Q312" s="5">
        <v>104703798.4461</v>
      </c>
      <c r="R312" s="5">
        <v>0</v>
      </c>
      <c r="S312" s="5">
        <v>14318412.3222</v>
      </c>
      <c r="T312" s="5">
        <v>55144072.951499999</v>
      </c>
      <c r="U312" s="6">
        <f t="shared" si="26"/>
        <v>174166283.7198</v>
      </c>
    </row>
    <row r="313" spans="1:21" ht="25" customHeight="1" x14ac:dyDescent="0.25">
      <c r="A313" s="145"/>
      <c r="B313" s="142"/>
      <c r="C313" s="1">
        <v>5</v>
      </c>
      <c r="D313" s="1" t="s">
        <v>62</v>
      </c>
      <c r="E313" s="5" t="s">
        <v>369</v>
      </c>
      <c r="F313" s="5">
        <v>102342017.76530001</v>
      </c>
      <c r="G313" s="5">
        <v>0</v>
      </c>
      <c r="H313" s="5">
        <v>13995435.0272</v>
      </c>
      <c r="I313" s="5">
        <v>39437283.121100001</v>
      </c>
      <c r="J313" s="6">
        <f t="shared" si="24"/>
        <v>155774735.9136</v>
      </c>
      <c r="K313" s="11"/>
      <c r="L313" s="150"/>
      <c r="M313" s="142"/>
      <c r="N313" s="12">
        <v>6</v>
      </c>
      <c r="O313" s="1" t="s">
        <v>78</v>
      </c>
      <c r="P313" s="5" t="s">
        <v>721</v>
      </c>
      <c r="Q313" s="5">
        <v>104686302.61660001</v>
      </c>
      <c r="R313" s="5">
        <v>0</v>
      </c>
      <c r="S313" s="5">
        <v>14316019.739499999</v>
      </c>
      <c r="T313" s="5">
        <v>54746203.959100001</v>
      </c>
      <c r="U313" s="6">
        <f t="shared" si="26"/>
        <v>173748526.3152</v>
      </c>
    </row>
    <row r="314" spans="1:21" ht="25" customHeight="1" x14ac:dyDescent="0.25">
      <c r="A314" s="145"/>
      <c r="B314" s="142"/>
      <c r="C314" s="1">
        <v>6</v>
      </c>
      <c r="D314" s="1" t="s">
        <v>62</v>
      </c>
      <c r="E314" s="5" t="s">
        <v>370</v>
      </c>
      <c r="F314" s="5">
        <v>102684707.2718</v>
      </c>
      <c r="G314" s="5">
        <v>0</v>
      </c>
      <c r="H314" s="5">
        <v>14042298.366699999</v>
      </c>
      <c r="I314" s="5">
        <v>39560872.540299997</v>
      </c>
      <c r="J314" s="6">
        <f t="shared" si="24"/>
        <v>156287878.17879999</v>
      </c>
      <c r="K314" s="11"/>
      <c r="L314" s="150"/>
      <c r="M314" s="142"/>
      <c r="N314" s="12">
        <v>7</v>
      </c>
      <c r="O314" s="1" t="s">
        <v>78</v>
      </c>
      <c r="P314" s="5" t="s">
        <v>722</v>
      </c>
      <c r="Q314" s="5">
        <v>113455997.6276</v>
      </c>
      <c r="R314" s="5">
        <v>0</v>
      </c>
      <c r="S314" s="5">
        <v>15515289.593800001</v>
      </c>
      <c r="T314" s="5">
        <v>57633732.718000002</v>
      </c>
      <c r="U314" s="6">
        <f t="shared" si="26"/>
        <v>186605019.93939999</v>
      </c>
    </row>
    <row r="315" spans="1:21" ht="25" customHeight="1" x14ac:dyDescent="0.25">
      <c r="A315" s="145"/>
      <c r="B315" s="142"/>
      <c r="C315" s="1">
        <v>7</v>
      </c>
      <c r="D315" s="1" t="s">
        <v>62</v>
      </c>
      <c r="E315" s="5" t="s">
        <v>371</v>
      </c>
      <c r="F315" s="5">
        <v>91908228.815400004</v>
      </c>
      <c r="G315" s="5">
        <v>0</v>
      </c>
      <c r="H315" s="5">
        <v>12568597.658500001</v>
      </c>
      <c r="I315" s="5">
        <v>36277320.659400001</v>
      </c>
      <c r="J315" s="6">
        <f t="shared" si="24"/>
        <v>140754147.13330001</v>
      </c>
      <c r="K315" s="11"/>
      <c r="L315" s="150"/>
      <c r="M315" s="142"/>
      <c r="N315" s="12">
        <v>8</v>
      </c>
      <c r="O315" s="1" t="s">
        <v>78</v>
      </c>
      <c r="P315" s="5" t="s">
        <v>723</v>
      </c>
      <c r="Q315" s="5">
        <v>109917400.2128</v>
      </c>
      <c r="R315" s="5">
        <v>0</v>
      </c>
      <c r="S315" s="5">
        <v>15031380.7234</v>
      </c>
      <c r="T315" s="5">
        <v>52692756.949199997</v>
      </c>
      <c r="U315" s="6">
        <f t="shared" si="26"/>
        <v>177641537.8854</v>
      </c>
    </row>
    <row r="316" spans="1:21" ht="25" customHeight="1" x14ac:dyDescent="0.25">
      <c r="A316" s="145"/>
      <c r="B316" s="142"/>
      <c r="C316" s="1">
        <v>8</v>
      </c>
      <c r="D316" s="1" t="s">
        <v>62</v>
      </c>
      <c r="E316" s="5" t="s">
        <v>372</v>
      </c>
      <c r="F316" s="5">
        <v>97349849.385700002</v>
      </c>
      <c r="G316" s="5">
        <v>0</v>
      </c>
      <c r="H316" s="5">
        <v>13312747.9967</v>
      </c>
      <c r="I316" s="5">
        <v>38674602.998499997</v>
      </c>
      <c r="J316" s="6">
        <f t="shared" si="24"/>
        <v>149337200.3809</v>
      </c>
      <c r="K316" s="11"/>
      <c r="L316" s="150"/>
      <c r="M316" s="142"/>
      <c r="N316" s="12">
        <v>9</v>
      </c>
      <c r="O316" s="1" t="s">
        <v>78</v>
      </c>
      <c r="P316" s="5" t="s">
        <v>724</v>
      </c>
      <c r="Q316" s="5">
        <v>104842153.3548</v>
      </c>
      <c r="R316" s="5">
        <v>0</v>
      </c>
      <c r="S316" s="5">
        <v>14337332.5778</v>
      </c>
      <c r="T316" s="5">
        <v>53617118.545500003</v>
      </c>
      <c r="U316" s="6">
        <f t="shared" si="26"/>
        <v>172796604.4781</v>
      </c>
    </row>
    <row r="317" spans="1:21" ht="25" customHeight="1" x14ac:dyDescent="0.25">
      <c r="A317" s="145"/>
      <c r="B317" s="142"/>
      <c r="C317" s="1">
        <v>9</v>
      </c>
      <c r="D317" s="1" t="s">
        <v>62</v>
      </c>
      <c r="E317" s="5" t="s">
        <v>373</v>
      </c>
      <c r="F317" s="5">
        <v>109526453.9513</v>
      </c>
      <c r="G317" s="5">
        <v>0</v>
      </c>
      <c r="H317" s="5">
        <v>14977918.1953</v>
      </c>
      <c r="I317" s="5">
        <v>42821099.330499999</v>
      </c>
      <c r="J317" s="6">
        <f t="shared" si="24"/>
        <v>167325471.47709998</v>
      </c>
      <c r="K317" s="11"/>
      <c r="L317" s="150"/>
      <c r="M317" s="142"/>
      <c r="N317" s="12">
        <v>10</v>
      </c>
      <c r="O317" s="1" t="s">
        <v>78</v>
      </c>
      <c r="P317" s="5" t="s">
        <v>725</v>
      </c>
      <c r="Q317" s="5">
        <v>122944298.8251</v>
      </c>
      <c r="R317" s="5">
        <v>0</v>
      </c>
      <c r="S317" s="5">
        <v>16812829.996300001</v>
      </c>
      <c r="T317" s="5">
        <v>57606967.596000001</v>
      </c>
      <c r="U317" s="6">
        <f t="shared" si="26"/>
        <v>197364096.4174</v>
      </c>
    </row>
    <row r="318" spans="1:21" ht="25" customHeight="1" x14ac:dyDescent="0.25">
      <c r="A318" s="145"/>
      <c r="B318" s="142"/>
      <c r="C318" s="1">
        <v>10</v>
      </c>
      <c r="D318" s="1" t="s">
        <v>62</v>
      </c>
      <c r="E318" s="5" t="s">
        <v>374</v>
      </c>
      <c r="F318" s="5">
        <v>96806056.401099995</v>
      </c>
      <c r="G318" s="5">
        <v>0</v>
      </c>
      <c r="H318" s="5">
        <v>13238383.4341</v>
      </c>
      <c r="I318" s="5">
        <v>39945904.342500001</v>
      </c>
      <c r="J318" s="6">
        <f t="shared" si="24"/>
        <v>149990344.17769998</v>
      </c>
      <c r="K318" s="11"/>
      <c r="L318" s="150"/>
      <c r="M318" s="142"/>
      <c r="N318" s="12">
        <v>11</v>
      </c>
      <c r="O318" s="1" t="s">
        <v>78</v>
      </c>
      <c r="P318" s="5" t="s">
        <v>726</v>
      </c>
      <c r="Q318" s="5">
        <v>109494228.34729999</v>
      </c>
      <c r="R318" s="5">
        <v>0</v>
      </c>
      <c r="S318" s="5">
        <v>14973511.292300001</v>
      </c>
      <c r="T318" s="5">
        <v>55876380.114299998</v>
      </c>
      <c r="U318" s="6">
        <f t="shared" si="26"/>
        <v>180344119.75389999</v>
      </c>
    </row>
    <row r="319" spans="1:21" ht="25" customHeight="1" x14ac:dyDescent="0.25">
      <c r="A319" s="145"/>
      <c r="B319" s="142"/>
      <c r="C319" s="1">
        <v>11</v>
      </c>
      <c r="D319" s="1" t="s">
        <v>62</v>
      </c>
      <c r="E319" s="5" t="s">
        <v>375</v>
      </c>
      <c r="F319" s="5">
        <v>119406207.6688</v>
      </c>
      <c r="G319" s="5">
        <v>0</v>
      </c>
      <c r="H319" s="5">
        <v>16328990.3576</v>
      </c>
      <c r="I319" s="5">
        <v>46078137.799000002</v>
      </c>
      <c r="J319" s="6">
        <f t="shared" si="24"/>
        <v>181813335.82539999</v>
      </c>
      <c r="K319" s="11"/>
      <c r="L319" s="150"/>
      <c r="M319" s="142"/>
      <c r="N319" s="12">
        <v>12</v>
      </c>
      <c r="O319" s="1" t="s">
        <v>78</v>
      </c>
      <c r="P319" s="5" t="s">
        <v>727</v>
      </c>
      <c r="Q319" s="5">
        <v>104795369.45209999</v>
      </c>
      <c r="R319" s="5">
        <v>0</v>
      </c>
      <c r="S319" s="5">
        <v>14330934.804099999</v>
      </c>
      <c r="T319" s="5">
        <v>52595597.0392</v>
      </c>
      <c r="U319" s="6">
        <f t="shared" si="26"/>
        <v>171721901.29539999</v>
      </c>
    </row>
    <row r="320" spans="1:21" ht="25" customHeight="1" x14ac:dyDescent="0.25">
      <c r="A320" s="145"/>
      <c r="B320" s="142"/>
      <c r="C320" s="1">
        <v>12</v>
      </c>
      <c r="D320" s="1" t="s">
        <v>62</v>
      </c>
      <c r="E320" s="5" t="s">
        <v>376</v>
      </c>
      <c r="F320" s="5">
        <v>101411140.86310001</v>
      </c>
      <c r="G320" s="5">
        <v>0</v>
      </c>
      <c r="H320" s="5">
        <v>13868136.1182</v>
      </c>
      <c r="I320" s="5">
        <v>39565319.410099998</v>
      </c>
      <c r="J320" s="6">
        <f t="shared" si="24"/>
        <v>154844596.39140001</v>
      </c>
      <c r="K320" s="11"/>
      <c r="L320" s="150"/>
      <c r="M320" s="142"/>
      <c r="N320" s="12">
        <v>13</v>
      </c>
      <c r="O320" s="1" t="s">
        <v>78</v>
      </c>
      <c r="P320" s="5" t="s">
        <v>728</v>
      </c>
      <c r="Q320" s="5">
        <v>124410318.4205</v>
      </c>
      <c r="R320" s="5">
        <v>0</v>
      </c>
      <c r="S320" s="5">
        <v>17013310.5266</v>
      </c>
      <c r="T320" s="5">
        <v>61362726.707900003</v>
      </c>
      <c r="U320" s="6">
        <f t="shared" si="26"/>
        <v>202786355.65499997</v>
      </c>
    </row>
    <row r="321" spans="1:21" ht="25" customHeight="1" x14ac:dyDescent="0.25">
      <c r="A321" s="145"/>
      <c r="B321" s="142"/>
      <c r="C321" s="1">
        <v>13</v>
      </c>
      <c r="D321" s="1" t="s">
        <v>62</v>
      </c>
      <c r="E321" s="5" t="s">
        <v>377</v>
      </c>
      <c r="F321" s="5">
        <v>91612198.975600004</v>
      </c>
      <c r="G321" s="5">
        <v>0</v>
      </c>
      <c r="H321" s="5">
        <v>12528115.1032</v>
      </c>
      <c r="I321" s="5">
        <v>38321706.123300001</v>
      </c>
      <c r="J321" s="6">
        <f t="shared" si="24"/>
        <v>142462020.20210001</v>
      </c>
      <c r="K321" s="11"/>
      <c r="L321" s="150"/>
      <c r="M321" s="142"/>
      <c r="N321" s="12">
        <v>14</v>
      </c>
      <c r="O321" s="1" t="s">
        <v>78</v>
      </c>
      <c r="P321" s="5" t="s">
        <v>729</v>
      </c>
      <c r="Q321" s="5">
        <v>152353928.1805</v>
      </c>
      <c r="R321" s="5">
        <v>0</v>
      </c>
      <c r="S321" s="5">
        <v>20834643.966800001</v>
      </c>
      <c r="T321" s="5">
        <v>75674263.987200007</v>
      </c>
      <c r="U321" s="6">
        <f t="shared" si="26"/>
        <v>248862836.13450003</v>
      </c>
    </row>
    <row r="322" spans="1:21" ht="25" customHeight="1" x14ac:dyDescent="0.25">
      <c r="A322" s="145"/>
      <c r="B322" s="142"/>
      <c r="C322" s="1">
        <v>14</v>
      </c>
      <c r="D322" s="1" t="s">
        <v>62</v>
      </c>
      <c r="E322" s="5" t="s">
        <v>378</v>
      </c>
      <c r="F322" s="5">
        <v>89153591.613499999</v>
      </c>
      <c r="G322" s="5">
        <v>0</v>
      </c>
      <c r="H322" s="5">
        <v>12191896.6043</v>
      </c>
      <c r="I322" s="5">
        <v>36925724.6184</v>
      </c>
      <c r="J322" s="6">
        <f t="shared" si="24"/>
        <v>138271212.8362</v>
      </c>
      <c r="K322" s="11"/>
      <c r="L322" s="150"/>
      <c r="M322" s="142"/>
      <c r="N322" s="12">
        <v>15</v>
      </c>
      <c r="O322" s="1" t="s">
        <v>78</v>
      </c>
      <c r="P322" s="5" t="s">
        <v>730</v>
      </c>
      <c r="Q322" s="5">
        <v>123001920.7323</v>
      </c>
      <c r="R322" s="5">
        <v>0</v>
      </c>
      <c r="S322" s="5">
        <v>16820709.884500001</v>
      </c>
      <c r="T322" s="5">
        <v>60420577.632399999</v>
      </c>
      <c r="U322" s="6">
        <f t="shared" si="26"/>
        <v>200243208.24920002</v>
      </c>
    </row>
    <row r="323" spans="1:21" ht="25" customHeight="1" x14ac:dyDescent="0.25">
      <c r="A323" s="145"/>
      <c r="B323" s="142"/>
      <c r="C323" s="1">
        <v>15</v>
      </c>
      <c r="D323" s="1" t="s">
        <v>62</v>
      </c>
      <c r="E323" s="5" t="s">
        <v>379</v>
      </c>
      <c r="F323" s="5">
        <v>79421717.855800003</v>
      </c>
      <c r="G323" s="5">
        <v>0</v>
      </c>
      <c r="H323" s="5">
        <v>10861047.263599999</v>
      </c>
      <c r="I323" s="5">
        <v>32871521.810600001</v>
      </c>
      <c r="J323" s="6">
        <f t="shared" si="24"/>
        <v>123154286.92999999</v>
      </c>
      <c r="K323" s="11"/>
      <c r="L323" s="150"/>
      <c r="M323" s="142"/>
      <c r="N323" s="12">
        <v>16</v>
      </c>
      <c r="O323" s="1" t="s">
        <v>78</v>
      </c>
      <c r="P323" s="5" t="s">
        <v>731</v>
      </c>
      <c r="Q323" s="5">
        <v>124119722.889</v>
      </c>
      <c r="R323" s="5">
        <v>0</v>
      </c>
      <c r="S323" s="5">
        <v>16973571.121800002</v>
      </c>
      <c r="T323" s="5">
        <v>60506326.706600003</v>
      </c>
      <c r="U323" s="6">
        <f t="shared" si="26"/>
        <v>201599620.71740001</v>
      </c>
    </row>
    <row r="324" spans="1:21" ht="25" customHeight="1" x14ac:dyDescent="0.25">
      <c r="A324" s="145"/>
      <c r="B324" s="142"/>
      <c r="C324" s="1">
        <v>16</v>
      </c>
      <c r="D324" s="1" t="s">
        <v>62</v>
      </c>
      <c r="E324" s="5" t="s">
        <v>380</v>
      </c>
      <c r="F324" s="5">
        <v>86092104.871900007</v>
      </c>
      <c r="G324" s="5">
        <v>0</v>
      </c>
      <c r="H324" s="5">
        <v>11773233.3835</v>
      </c>
      <c r="I324" s="5">
        <v>36056655.233400002</v>
      </c>
      <c r="J324" s="6">
        <f t="shared" si="24"/>
        <v>133921993.4888</v>
      </c>
      <c r="K324" s="11"/>
      <c r="L324" s="150"/>
      <c r="M324" s="142"/>
      <c r="N324" s="12">
        <v>17</v>
      </c>
      <c r="O324" s="1" t="s">
        <v>78</v>
      </c>
      <c r="P324" s="5" t="s">
        <v>732</v>
      </c>
      <c r="Q324" s="5">
        <v>85275793.7711</v>
      </c>
      <c r="R324" s="5">
        <v>0</v>
      </c>
      <c r="S324" s="5">
        <v>11661601.5316</v>
      </c>
      <c r="T324" s="5">
        <v>42943120.763899997</v>
      </c>
      <c r="U324" s="6">
        <f t="shared" si="26"/>
        <v>139880516.06659999</v>
      </c>
    </row>
    <row r="325" spans="1:21" ht="25" customHeight="1" x14ac:dyDescent="0.25">
      <c r="A325" s="145"/>
      <c r="B325" s="142"/>
      <c r="C325" s="1">
        <v>17</v>
      </c>
      <c r="D325" s="1" t="s">
        <v>62</v>
      </c>
      <c r="E325" s="5" t="s">
        <v>381</v>
      </c>
      <c r="F325" s="5">
        <v>101069042.97149999</v>
      </c>
      <c r="G325" s="5">
        <v>0</v>
      </c>
      <c r="H325" s="5">
        <v>13821353.683</v>
      </c>
      <c r="I325" s="5">
        <v>38145341.5889</v>
      </c>
      <c r="J325" s="6">
        <f t="shared" si="24"/>
        <v>153035738.24339998</v>
      </c>
      <c r="K325" s="11"/>
      <c r="L325" s="150"/>
      <c r="M325" s="142"/>
      <c r="N325" s="12">
        <v>18</v>
      </c>
      <c r="O325" s="1" t="s">
        <v>78</v>
      </c>
      <c r="P325" s="5" t="s">
        <v>733</v>
      </c>
      <c r="Q325" s="5">
        <v>104932228.4868</v>
      </c>
      <c r="R325" s="5">
        <v>0</v>
      </c>
      <c r="S325" s="5">
        <v>14349650.4965</v>
      </c>
      <c r="T325" s="5">
        <v>55305670.522</v>
      </c>
      <c r="U325" s="6">
        <f t="shared" si="26"/>
        <v>174587549.50529999</v>
      </c>
    </row>
    <row r="326" spans="1:21" ht="25" customHeight="1" x14ac:dyDescent="0.25">
      <c r="A326" s="145"/>
      <c r="B326" s="142"/>
      <c r="C326" s="1">
        <v>18</v>
      </c>
      <c r="D326" s="1" t="s">
        <v>62</v>
      </c>
      <c r="E326" s="5" t="s">
        <v>382</v>
      </c>
      <c r="F326" s="5">
        <v>109395346.1564</v>
      </c>
      <c r="G326" s="5">
        <v>0</v>
      </c>
      <c r="H326" s="5">
        <v>14959988.994100001</v>
      </c>
      <c r="I326" s="5">
        <v>41462035.235299997</v>
      </c>
      <c r="J326" s="6">
        <f t="shared" si="24"/>
        <v>165817370.3858</v>
      </c>
      <c r="K326" s="11"/>
      <c r="L326" s="150"/>
      <c r="M326" s="142"/>
      <c r="N326" s="12">
        <v>19</v>
      </c>
      <c r="O326" s="1" t="s">
        <v>78</v>
      </c>
      <c r="P326" s="5" t="s">
        <v>734</v>
      </c>
      <c r="Q326" s="5">
        <v>83169137.152099997</v>
      </c>
      <c r="R326" s="5">
        <v>0</v>
      </c>
      <c r="S326" s="5">
        <v>11373512.861</v>
      </c>
      <c r="T326" s="5">
        <v>45098006.747199997</v>
      </c>
      <c r="U326" s="6">
        <f t="shared" si="26"/>
        <v>139640656.76029998</v>
      </c>
    </row>
    <row r="327" spans="1:21" ht="25" customHeight="1" x14ac:dyDescent="0.25">
      <c r="A327" s="145"/>
      <c r="B327" s="142"/>
      <c r="C327" s="1">
        <v>19</v>
      </c>
      <c r="D327" s="1" t="s">
        <v>62</v>
      </c>
      <c r="E327" s="5" t="s">
        <v>383</v>
      </c>
      <c r="F327" s="5">
        <v>95846330.795300007</v>
      </c>
      <c r="G327" s="5">
        <v>0</v>
      </c>
      <c r="H327" s="5">
        <v>13107139.4187</v>
      </c>
      <c r="I327" s="5">
        <v>37241620.180699997</v>
      </c>
      <c r="J327" s="6">
        <f t="shared" si="24"/>
        <v>146195090.39469999</v>
      </c>
      <c r="K327" s="11"/>
      <c r="L327" s="150"/>
      <c r="M327" s="142"/>
      <c r="N327" s="12">
        <v>20</v>
      </c>
      <c r="O327" s="1" t="s">
        <v>78</v>
      </c>
      <c r="P327" s="5" t="s">
        <v>735</v>
      </c>
      <c r="Q327" s="5">
        <v>89961510.585899994</v>
      </c>
      <c r="R327" s="5">
        <v>0</v>
      </c>
      <c r="S327" s="5">
        <v>12302380.8192</v>
      </c>
      <c r="T327" s="5">
        <v>49389236.105800003</v>
      </c>
      <c r="U327" s="6">
        <f t="shared" si="26"/>
        <v>151653127.51089999</v>
      </c>
    </row>
    <row r="328" spans="1:21" ht="25" customHeight="1" x14ac:dyDescent="0.25">
      <c r="A328" s="145"/>
      <c r="B328" s="142"/>
      <c r="C328" s="1">
        <v>20</v>
      </c>
      <c r="D328" s="1" t="s">
        <v>62</v>
      </c>
      <c r="E328" s="5" t="s">
        <v>384</v>
      </c>
      <c r="F328" s="5">
        <v>85149425.535300002</v>
      </c>
      <c r="G328" s="5">
        <v>0</v>
      </c>
      <c r="H328" s="5">
        <v>11644320.4727</v>
      </c>
      <c r="I328" s="5">
        <v>34473653.487199999</v>
      </c>
      <c r="J328" s="6">
        <f t="shared" si="24"/>
        <v>131267399.49520001</v>
      </c>
      <c r="K328" s="11"/>
      <c r="L328" s="150"/>
      <c r="M328" s="142"/>
      <c r="N328" s="12">
        <v>21</v>
      </c>
      <c r="O328" s="1" t="s">
        <v>78</v>
      </c>
      <c r="P328" s="5" t="s">
        <v>736</v>
      </c>
      <c r="Q328" s="5">
        <v>92913866.367599994</v>
      </c>
      <c r="R328" s="5">
        <v>0</v>
      </c>
      <c r="S328" s="5">
        <v>12706120.2062</v>
      </c>
      <c r="T328" s="5">
        <v>46970810.159299999</v>
      </c>
      <c r="U328" s="6">
        <f t="shared" si="26"/>
        <v>152590796.7331</v>
      </c>
    </row>
    <row r="329" spans="1:21" ht="25" customHeight="1" x14ac:dyDescent="0.25">
      <c r="A329" s="145"/>
      <c r="B329" s="142"/>
      <c r="C329" s="1">
        <v>21</v>
      </c>
      <c r="D329" s="1" t="s">
        <v>62</v>
      </c>
      <c r="E329" s="5" t="s">
        <v>385</v>
      </c>
      <c r="F329" s="5">
        <v>93652667.544699997</v>
      </c>
      <c r="G329" s="5">
        <v>0</v>
      </c>
      <c r="H329" s="5">
        <v>12807152.4518</v>
      </c>
      <c r="I329" s="5">
        <v>38120925.7566</v>
      </c>
      <c r="J329" s="6">
        <f t="shared" ref="J329:J392" si="27">F329+G329+H329+I329</f>
        <v>144580745.75310001</v>
      </c>
      <c r="K329" s="11"/>
      <c r="L329" s="150"/>
      <c r="M329" s="142"/>
      <c r="N329" s="12">
        <v>22</v>
      </c>
      <c r="O329" s="1" t="s">
        <v>78</v>
      </c>
      <c r="P329" s="5" t="s">
        <v>737</v>
      </c>
      <c r="Q329" s="5">
        <v>172553113.88280001</v>
      </c>
      <c r="R329" s="5">
        <v>0</v>
      </c>
      <c r="S329" s="5">
        <v>23596914.999499999</v>
      </c>
      <c r="T329" s="5">
        <v>82078259.920699999</v>
      </c>
      <c r="U329" s="6">
        <f t="shared" si="26"/>
        <v>278228288.80300003</v>
      </c>
    </row>
    <row r="330" spans="1:21" ht="25" customHeight="1" x14ac:dyDescent="0.25">
      <c r="A330" s="145"/>
      <c r="B330" s="142"/>
      <c r="C330" s="1">
        <v>22</v>
      </c>
      <c r="D330" s="1" t="s">
        <v>62</v>
      </c>
      <c r="E330" s="5" t="s">
        <v>386</v>
      </c>
      <c r="F330" s="5">
        <v>91103733.361900002</v>
      </c>
      <c r="G330" s="5">
        <v>0</v>
      </c>
      <c r="H330" s="5">
        <v>12458581.6153</v>
      </c>
      <c r="I330" s="5">
        <v>36215148.385399997</v>
      </c>
      <c r="J330" s="6">
        <f t="shared" si="27"/>
        <v>139777463.3626</v>
      </c>
      <c r="K330" s="11"/>
      <c r="L330" s="151"/>
      <c r="M330" s="143"/>
      <c r="N330" s="12">
        <v>23</v>
      </c>
      <c r="O330" s="1" t="s">
        <v>78</v>
      </c>
      <c r="P330" s="5" t="s">
        <v>738</v>
      </c>
      <c r="Q330" s="5">
        <v>102131803.2995</v>
      </c>
      <c r="R330" s="5">
        <v>0</v>
      </c>
      <c r="S330" s="5">
        <v>13966687.8619</v>
      </c>
      <c r="T330" s="5">
        <v>46560523.492700003</v>
      </c>
      <c r="U330" s="6">
        <f t="shared" si="26"/>
        <v>162659014.6541</v>
      </c>
    </row>
    <row r="331" spans="1:21" ht="25" customHeight="1" x14ac:dyDescent="0.3">
      <c r="A331" s="145"/>
      <c r="B331" s="142"/>
      <c r="C331" s="1">
        <v>23</v>
      </c>
      <c r="D331" s="1" t="s">
        <v>62</v>
      </c>
      <c r="E331" s="5" t="s">
        <v>387</v>
      </c>
      <c r="F331" s="5">
        <v>88120820.130700007</v>
      </c>
      <c r="G331" s="5">
        <v>0</v>
      </c>
      <c r="H331" s="5">
        <v>12050663.448000001</v>
      </c>
      <c r="I331" s="5">
        <v>35528736.2751</v>
      </c>
      <c r="J331" s="6">
        <f t="shared" si="27"/>
        <v>135700219.8538</v>
      </c>
      <c r="K331" s="11"/>
      <c r="L331" s="18"/>
      <c r="M331" s="131" t="s">
        <v>865</v>
      </c>
      <c r="N331" s="132"/>
      <c r="O331" s="133"/>
      <c r="P331" s="14"/>
      <c r="Q331" s="14">
        <f>SUM(Q308:Q330)</f>
        <v>2554636332.1329002</v>
      </c>
      <c r="R331" s="14">
        <f>SUM(R308:R330)</f>
        <v>0</v>
      </c>
      <c r="S331" s="14">
        <f>SUM(S308:S330)</f>
        <v>349350614.58729994</v>
      </c>
      <c r="T331" s="14">
        <f>SUM(T308:T330)</f>
        <v>1278642162.2732003</v>
      </c>
      <c r="U331" s="14">
        <f>SUM(U308:U330)</f>
        <v>4182629108.9934001</v>
      </c>
    </row>
    <row r="332" spans="1:21" ht="25" customHeight="1" x14ac:dyDescent="0.25">
      <c r="A332" s="145"/>
      <c r="B332" s="142"/>
      <c r="C332" s="1">
        <v>24</v>
      </c>
      <c r="D332" s="1" t="s">
        <v>62</v>
      </c>
      <c r="E332" s="5" t="s">
        <v>388</v>
      </c>
      <c r="F332" s="5">
        <v>91159828.189099997</v>
      </c>
      <c r="G332" s="5">
        <v>0</v>
      </c>
      <c r="H332" s="5">
        <v>12466252.672800001</v>
      </c>
      <c r="I332" s="5">
        <v>36004467.4406</v>
      </c>
      <c r="J332" s="6">
        <f t="shared" si="27"/>
        <v>139630548.30250001</v>
      </c>
      <c r="K332" s="11"/>
      <c r="L332" s="149">
        <v>33</v>
      </c>
      <c r="M332" s="141">
        <v>33</v>
      </c>
      <c r="N332" s="12">
        <v>1</v>
      </c>
      <c r="O332" s="1" t="s">
        <v>79</v>
      </c>
      <c r="P332" s="5" t="s">
        <v>739</v>
      </c>
      <c r="Q332" s="5">
        <v>95688617.854100004</v>
      </c>
      <c r="R332" s="5">
        <f>-1564740.79</f>
        <v>-1564740.79</v>
      </c>
      <c r="S332" s="5">
        <v>13085571.9211</v>
      </c>
      <c r="T332" s="5">
        <v>34212480.068099998</v>
      </c>
      <c r="U332" s="6">
        <f>Q332+R332+S332+T332</f>
        <v>141421929.05329999</v>
      </c>
    </row>
    <row r="333" spans="1:21" ht="25" customHeight="1" x14ac:dyDescent="0.25">
      <c r="A333" s="145"/>
      <c r="B333" s="142"/>
      <c r="C333" s="1">
        <v>25</v>
      </c>
      <c r="D333" s="1" t="s">
        <v>62</v>
      </c>
      <c r="E333" s="5" t="s">
        <v>389</v>
      </c>
      <c r="F333" s="5">
        <v>91994658.706</v>
      </c>
      <c r="G333" s="5">
        <v>0</v>
      </c>
      <c r="H333" s="5">
        <v>12580417.0846</v>
      </c>
      <c r="I333" s="5">
        <v>36820090.484800003</v>
      </c>
      <c r="J333" s="6">
        <f t="shared" si="27"/>
        <v>141395166.27540001</v>
      </c>
      <c r="K333" s="11"/>
      <c r="L333" s="150"/>
      <c r="M333" s="142"/>
      <c r="N333" s="12">
        <v>2</v>
      </c>
      <c r="O333" s="1" t="s">
        <v>79</v>
      </c>
      <c r="P333" s="5" t="s">
        <v>740</v>
      </c>
      <c r="Q333" s="5">
        <v>108925710.1622</v>
      </c>
      <c r="R333" s="5">
        <f t="shared" ref="R333:R354" si="28">-1564740.79</f>
        <v>-1564740.79</v>
      </c>
      <c r="S333" s="5">
        <v>14895765.5189</v>
      </c>
      <c r="T333" s="5">
        <v>40117503.648599997</v>
      </c>
      <c r="U333" s="6">
        <f t="shared" ref="U333:U354" si="29">Q333+R333+S333+T333</f>
        <v>162374238.53969997</v>
      </c>
    </row>
    <row r="334" spans="1:21" ht="25" customHeight="1" x14ac:dyDescent="0.25">
      <c r="A334" s="145"/>
      <c r="B334" s="142"/>
      <c r="C334" s="1">
        <v>26</v>
      </c>
      <c r="D334" s="1" t="s">
        <v>62</v>
      </c>
      <c r="E334" s="5" t="s">
        <v>390</v>
      </c>
      <c r="F334" s="5">
        <v>97866679.294300005</v>
      </c>
      <c r="G334" s="5">
        <v>0</v>
      </c>
      <c r="H334" s="5">
        <v>13383425.315400001</v>
      </c>
      <c r="I334" s="5">
        <v>40862714.6505</v>
      </c>
      <c r="J334" s="6">
        <f t="shared" si="27"/>
        <v>152112819.26020002</v>
      </c>
      <c r="K334" s="11"/>
      <c r="L334" s="150"/>
      <c r="M334" s="142"/>
      <c r="N334" s="12">
        <v>3</v>
      </c>
      <c r="O334" s="1" t="s">
        <v>79</v>
      </c>
      <c r="P334" s="5" t="s">
        <v>900</v>
      </c>
      <c r="Q334" s="5">
        <v>117385559.36920001</v>
      </c>
      <c r="R334" s="5">
        <f t="shared" si="28"/>
        <v>-1564740.79</v>
      </c>
      <c r="S334" s="5">
        <v>16052663.4627</v>
      </c>
      <c r="T334" s="5">
        <v>41723410.969499998</v>
      </c>
      <c r="U334" s="6">
        <f t="shared" si="29"/>
        <v>173596893.01139998</v>
      </c>
    </row>
    <row r="335" spans="1:21" ht="25" customHeight="1" x14ac:dyDescent="0.25">
      <c r="A335" s="145"/>
      <c r="B335" s="143"/>
      <c r="C335" s="1">
        <v>27</v>
      </c>
      <c r="D335" s="1" t="s">
        <v>62</v>
      </c>
      <c r="E335" s="5" t="s">
        <v>391</v>
      </c>
      <c r="F335" s="5">
        <v>87550028.928200006</v>
      </c>
      <c r="G335" s="5">
        <v>0</v>
      </c>
      <c r="H335" s="5">
        <v>11972606.835899999</v>
      </c>
      <c r="I335" s="5">
        <v>34475163.744900003</v>
      </c>
      <c r="J335" s="6">
        <f t="shared" si="27"/>
        <v>133997799.509</v>
      </c>
      <c r="K335" s="11"/>
      <c r="L335" s="150"/>
      <c r="M335" s="142"/>
      <c r="N335" s="12">
        <v>4</v>
      </c>
      <c r="O335" s="1" t="s">
        <v>79</v>
      </c>
      <c r="P335" s="5" t="s">
        <v>741</v>
      </c>
      <c r="Q335" s="5">
        <v>127452816.64920001</v>
      </c>
      <c r="R335" s="5">
        <f t="shared" si="28"/>
        <v>-1564740.79</v>
      </c>
      <c r="S335" s="5">
        <v>17429377.037799999</v>
      </c>
      <c r="T335" s="5">
        <v>46230774.980999999</v>
      </c>
      <c r="U335" s="6">
        <f t="shared" si="29"/>
        <v>189548227.87800002</v>
      </c>
    </row>
    <row r="336" spans="1:21" ht="25" customHeight="1" x14ac:dyDescent="0.3">
      <c r="A336" s="1"/>
      <c r="B336" s="131" t="s">
        <v>849</v>
      </c>
      <c r="C336" s="132"/>
      <c r="D336" s="133"/>
      <c r="E336" s="14"/>
      <c r="F336" s="14">
        <f>SUM(F309:F335)</f>
        <v>2587274787.5682993</v>
      </c>
      <c r="G336" s="14">
        <f>SUM(G309:G335)</f>
        <v>0</v>
      </c>
      <c r="H336" s="14">
        <f>SUM(H309:H335)</f>
        <v>353813975.70169997</v>
      </c>
      <c r="I336" s="14">
        <f>SUM(I309:I335)</f>
        <v>1036106462.6663001</v>
      </c>
      <c r="J336" s="14">
        <f>SUM(J309:J335)</f>
        <v>3977195225.9362998</v>
      </c>
      <c r="K336" s="11"/>
      <c r="L336" s="150"/>
      <c r="M336" s="142"/>
      <c r="N336" s="12">
        <v>5</v>
      </c>
      <c r="O336" s="1" t="s">
        <v>79</v>
      </c>
      <c r="P336" s="5" t="s">
        <v>742</v>
      </c>
      <c r="Q336" s="5">
        <v>119895491.0873</v>
      </c>
      <c r="R336" s="5">
        <f t="shared" si="28"/>
        <v>-1564740.79</v>
      </c>
      <c r="S336" s="5">
        <v>16395900.649599999</v>
      </c>
      <c r="T336" s="5">
        <v>40695596.722900003</v>
      </c>
      <c r="U336" s="6">
        <f t="shared" si="29"/>
        <v>175422247.66980001</v>
      </c>
    </row>
    <row r="337" spans="1:21" ht="25" customHeight="1" x14ac:dyDescent="0.25">
      <c r="A337" s="145">
        <v>17</v>
      </c>
      <c r="B337" s="141">
        <v>17</v>
      </c>
      <c r="C337" s="1">
        <v>1</v>
      </c>
      <c r="D337" s="1" t="s">
        <v>63</v>
      </c>
      <c r="E337" s="5" t="s">
        <v>392</v>
      </c>
      <c r="F337" s="5">
        <v>91426584.590700001</v>
      </c>
      <c r="G337" s="5">
        <v>0</v>
      </c>
      <c r="H337" s="5">
        <v>12502732.0385</v>
      </c>
      <c r="I337" s="5">
        <v>36684071.550800003</v>
      </c>
      <c r="J337" s="6">
        <f t="shared" si="27"/>
        <v>140613388.18000001</v>
      </c>
      <c r="K337" s="11"/>
      <c r="L337" s="150"/>
      <c r="M337" s="142"/>
      <c r="N337" s="12">
        <v>6</v>
      </c>
      <c r="O337" s="1" t="s">
        <v>79</v>
      </c>
      <c r="P337" s="5" t="s">
        <v>743</v>
      </c>
      <c r="Q337" s="5">
        <v>108638885.9904</v>
      </c>
      <c r="R337" s="5">
        <f t="shared" si="28"/>
        <v>-1564740.79</v>
      </c>
      <c r="S337" s="5">
        <v>14856541.853499999</v>
      </c>
      <c r="T337" s="5">
        <v>33416825.986400001</v>
      </c>
      <c r="U337" s="6">
        <f t="shared" si="29"/>
        <v>155347513.04029998</v>
      </c>
    </row>
    <row r="338" spans="1:21" ht="25" customHeight="1" x14ac:dyDescent="0.25">
      <c r="A338" s="145"/>
      <c r="B338" s="142"/>
      <c r="C338" s="1">
        <v>2</v>
      </c>
      <c r="D338" s="1" t="s">
        <v>63</v>
      </c>
      <c r="E338" s="5" t="s">
        <v>393</v>
      </c>
      <c r="F338" s="5">
        <v>108131248.6778</v>
      </c>
      <c r="G338" s="5">
        <v>0</v>
      </c>
      <c r="H338" s="5">
        <v>14787121.6371</v>
      </c>
      <c r="I338" s="5">
        <v>43069105.360299997</v>
      </c>
      <c r="J338" s="6">
        <f t="shared" si="27"/>
        <v>165987475.67519999</v>
      </c>
      <c r="K338" s="11"/>
      <c r="L338" s="150"/>
      <c r="M338" s="142"/>
      <c r="N338" s="12">
        <v>7</v>
      </c>
      <c r="O338" s="1" t="s">
        <v>79</v>
      </c>
      <c r="P338" s="5" t="s">
        <v>744</v>
      </c>
      <c r="Q338" s="5">
        <v>124081109.85430001</v>
      </c>
      <c r="R338" s="5">
        <f t="shared" si="28"/>
        <v>-1564740.79</v>
      </c>
      <c r="S338" s="5">
        <v>16968290.727400001</v>
      </c>
      <c r="T338" s="5">
        <v>44812055.707900003</v>
      </c>
      <c r="U338" s="6">
        <f t="shared" si="29"/>
        <v>184296715.49959999</v>
      </c>
    </row>
    <row r="339" spans="1:21" ht="25" customHeight="1" x14ac:dyDescent="0.25">
      <c r="A339" s="145"/>
      <c r="B339" s="142"/>
      <c r="C339" s="1">
        <v>3</v>
      </c>
      <c r="D339" s="1" t="s">
        <v>63</v>
      </c>
      <c r="E339" s="5" t="s">
        <v>394</v>
      </c>
      <c r="F339" s="5">
        <v>134193828.57160001</v>
      </c>
      <c r="G339" s="5">
        <v>0</v>
      </c>
      <c r="H339" s="5">
        <v>18351221.2269</v>
      </c>
      <c r="I339" s="5">
        <v>51901763.431199998</v>
      </c>
      <c r="J339" s="6">
        <f t="shared" si="27"/>
        <v>204446813.2297</v>
      </c>
      <c r="K339" s="11"/>
      <c r="L339" s="150"/>
      <c r="M339" s="142"/>
      <c r="N339" s="12">
        <v>8</v>
      </c>
      <c r="O339" s="1" t="s">
        <v>79</v>
      </c>
      <c r="P339" s="5" t="s">
        <v>745</v>
      </c>
      <c r="Q339" s="5">
        <v>105879741.3462</v>
      </c>
      <c r="R339" s="5">
        <f t="shared" si="28"/>
        <v>-1564740.79</v>
      </c>
      <c r="S339" s="5">
        <v>14479224.3993</v>
      </c>
      <c r="T339" s="5">
        <v>38026887.519500002</v>
      </c>
      <c r="U339" s="6">
        <f t="shared" si="29"/>
        <v>156821112.47499999</v>
      </c>
    </row>
    <row r="340" spans="1:21" ht="25" customHeight="1" x14ac:dyDescent="0.25">
      <c r="A340" s="145"/>
      <c r="B340" s="142"/>
      <c r="C340" s="1">
        <v>4</v>
      </c>
      <c r="D340" s="1" t="s">
        <v>63</v>
      </c>
      <c r="E340" s="5" t="s">
        <v>395</v>
      </c>
      <c r="F340" s="5">
        <v>101501944.2799</v>
      </c>
      <c r="G340" s="5">
        <v>0</v>
      </c>
      <c r="H340" s="5">
        <v>13880553.631100001</v>
      </c>
      <c r="I340" s="5">
        <v>37550623.839699998</v>
      </c>
      <c r="J340" s="6">
        <f t="shared" si="27"/>
        <v>152933121.7507</v>
      </c>
      <c r="K340" s="11"/>
      <c r="L340" s="150"/>
      <c r="M340" s="142"/>
      <c r="N340" s="12">
        <v>9</v>
      </c>
      <c r="O340" s="1" t="s">
        <v>79</v>
      </c>
      <c r="P340" s="5" t="s">
        <v>746</v>
      </c>
      <c r="Q340" s="5">
        <v>119847980.73289999</v>
      </c>
      <c r="R340" s="5">
        <f t="shared" si="28"/>
        <v>-1564740.79</v>
      </c>
      <c r="S340" s="5">
        <v>16389403.532500001</v>
      </c>
      <c r="T340" s="5">
        <v>37658888.067599997</v>
      </c>
      <c r="U340" s="6">
        <f t="shared" si="29"/>
        <v>172331531.54299998</v>
      </c>
    </row>
    <row r="341" spans="1:21" ht="25" customHeight="1" x14ac:dyDescent="0.25">
      <c r="A341" s="145"/>
      <c r="B341" s="142"/>
      <c r="C341" s="1">
        <v>5</v>
      </c>
      <c r="D341" s="1" t="s">
        <v>63</v>
      </c>
      <c r="E341" s="5" t="s">
        <v>396</v>
      </c>
      <c r="F341" s="5">
        <v>87097522.580699995</v>
      </c>
      <c r="G341" s="5">
        <v>0</v>
      </c>
      <c r="H341" s="5">
        <v>11910725.8673</v>
      </c>
      <c r="I341" s="5">
        <v>32354078.912</v>
      </c>
      <c r="J341" s="6">
        <f t="shared" si="27"/>
        <v>131362327.36</v>
      </c>
      <c r="K341" s="11"/>
      <c r="L341" s="150"/>
      <c r="M341" s="142"/>
      <c r="N341" s="12">
        <v>10</v>
      </c>
      <c r="O341" s="1" t="s">
        <v>79</v>
      </c>
      <c r="P341" s="5" t="s">
        <v>747</v>
      </c>
      <c r="Q341" s="5">
        <v>108206041.2148</v>
      </c>
      <c r="R341" s="5">
        <f t="shared" si="28"/>
        <v>-1564740.79</v>
      </c>
      <c r="S341" s="5">
        <v>14797349.636399999</v>
      </c>
      <c r="T341" s="5">
        <v>35859583.862000003</v>
      </c>
      <c r="U341" s="6">
        <f t="shared" si="29"/>
        <v>157298233.92320001</v>
      </c>
    </row>
    <row r="342" spans="1:21" ht="25" customHeight="1" x14ac:dyDescent="0.25">
      <c r="A342" s="145"/>
      <c r="B342" s="142"/>
      <c r="C342" s="1">
        <v>6</v>
      </c>
      <c r="D342" s="1" t="s">
        <v>63</v>
      </c>
      <c r="E342" s="5" t="s">
        <v>397</v>
      </c>
      <c r="F342" s="5">
        <v>85440356.722399995</v>
      </c>
      <c r="G342" s="5">
        <v>0</v>
      </c>
      <c r="H342" s="5">
        <v>11684105.778999999</v>
      </c>
      <c r="I342" s="5">
        <v>33778503.603</v>
      </c>
      <c r="J342" s="6">
        <f t="shared" si="27"/>
        <v>130902966.10439999</v>
      </c>
      <c r="K342" s="11"/>
      <c r="L342" s="150"/>
      <c r="M342" s="142"/>
      <c r="N342" s="12">
        <v>11</v>
      </c>
      <c r="O342" s="1" t="s">
        <v>79</v>
      </c>
      <c r="P342" s="5" t="s">
        <v>748</v>
      </c>
      <c r="Q342" s="5">
        <v>100340232.22229999</v>
      </c>
      <c r="R342" s="5">
        <f t="shared" si="28"/>
        <v>-1564740.79</v>
      </c>
      <c r="S342" s="5">
        <v>13721687.6445</v>
      </c>
      <c r="T342" s="5">
        <v>36634933.368299998</v>
      </c>
      <c r="U342" s="6">
        <f t="shared" si="29"/>
        <v>149132112.44509998</v>
      </c>
    </row>
    <row r="343" spans="1:21" ht="25" customHeight="1" x14ac:dyDescent="0.25">
      <c r="A343" s="145"/>
      <c r="B343" s="142"/>
      <c r="C343" s="1">
        <v>7</v>
      </c>
      <c r="D343" s="1" t="s">
        <v>63</v>
      </c>
      <c r="E343" s="5" t="s">
        <v>398</v>
      </c>
      <c r="F343" s="5">
        <v>119934804.2271</v>
      </c>
      <c r="G343" s="5">
        <v>0</v>
      </c>
      <c r="H343" s="5">
        <v>16401276.784499999</v>
      </c>
      <c r="I343" s="5">
        <v>46260951.039399996</v>
      </c>
      <c r="J343" s="6">
        <f t="shared" si="27"/>
        <v>182597032.051</v>
      </c>
      <c r="K343" s="11"/>
      <c r="L343" s="150"/>
      <c r="M343" s="142"/>
      <c r="N343" s="12">
        <v>12</v>
      </c>
      <c r="O343" s="1" t="s">
        <v>79</v>
      </c>
      <c r="P343" s="5" t="s">
        <v>749</v>
      </c>
      <c r="Q343" s="5">
        <v>119467254.7801</v>
      </c>
      <c r="R343" s="5">
        <f t="shared" si="28"/>
        <v>-1564740.79</v>
      </c>
      <c r="S343" s="5">
        <v>16337338.648</v>
      </c>
      <c r="T343" s="5">
        <v>37915799.677599996</v>
      </c>
      <c r="U343" s="6">
        <f t="shared" si="29"/>
        <v>172155652.31569999</v>
      </c>
    </row>
    <row r="344" spans="1:21" ht="25" customHeight="1" x14ac:dyDescent="0.25">
      <c r="A344" s="145"/>
      <c r="B344" s="142"/>
      <c r="C344" s="1">
        <v>8</v>
      </c>
      <c r="D344" s="1" t="s">
        <v>63</v>
      </c>
      <c r="E344" s="5" t="s">
        <v>399</v>
      </c>
      <c r="F344" s="5">
        <v>100657563.6391</v>
      </c>
      <c r="G344" s="5">
        <v>0</v>
      </c>
      <c r="H344" s="5">
        <v>13765083.2245</v>
      </c>
      <c r="I344" s="5">
        <v>38381601.170100003</v>
      </c>
      <c r="J344" s="6">
        <f t="shared" si="27"/>
        <v>152804248.03369999</v>
      </c>
      <c r="K344" s="11"/>
      <c r="L344" s="150"/>
      <c r="M344" s="142"/>
      <c r="N344" s="12">
        <v>13</v>
      </c>
      <c r="O344" s="1" t="s">
        <v>79</v>
      </c>
      <c r="P344" s="5" t="s">
        <v>750</v>
      </c>
      <c r="Q344" s="5">
        <v>125345257.98450001</v>
      </c>
      <c r="R344" s="5">
        <f t="shared" si="28"/>
        <v>-1564740.79</v>
      </c>
      <c r="S344" s="5">
        <v>17141165.011100002</v>
      </c>
      <c r="T344" s="5">
        <v>42818599.488700002</v>
      </c>
      <c r="U344" s="6">
        <f t="shared" si="29"/>
        <v>183740281.6943</v>
      </c>
    </row>
    <row r="345" spans="1:21" ht="25" customHeight="1" x14ac:dyDescent="0.25">
      <c r="A345" s="145"/>
      <c r="B345" s="142"/>
      <c r="C345" s="1">
        <v>9</v>
      </c>
      <c r="D345" s="1" t="s">
        <v>63</v>
      </c>
      <c r="E345" s="5" t="s">
        <v>400</v>
      </c>
      <c r="F345" s="5">
        <v>88169345.671000004</v>
      </c>
      <c r="G345" s="5">
        <v>0</v>
      </c>
      <c r="H345" s="5">
        <v>12057299.3935</v>
      </c>
      <c r="I345" s="5">
        <v>34599915.9683</v>
      </c>
      <c r="J345" s="6">
        <f t="shared" si="27"/>
        <v>134826561.03280002</v>
      </c>
      <c r="K345" s="11"/>
      <c r="L345" s="150"/>
      <c r="M345" s="142"/>
      <c r="N345" s="12">
        <v>14</v>
      </c>
      <c r="O345" s="1" t="s">
        <v>79</v>
      </c>
      <c r="P345" s="5" t="s">
        <v>751</v>
      </c>
      <c r="Q345" s="5">
        <v>112942717.8168</v>
      </c>
      <c r="R345" s="5">
        <f t="shared" si="28"/>
        <v>-1564740.79</v>
      </c>
      <c r="S345" s="5">
        <v>15445097.7566</v>
      </c>
      <c r="T345" s="5">
        <v>38523930.098800004</v>
      </c>
      <c r="U345" s="6">
        <f t="shared" si="29"/>
        <v>165347004.8822</v>
      </c>
    </row>
    <row r="346" spans="1:21" ht="25" customHeight="1" x14ac:dyDescent="0.25">
      <c r="A346" s="145"/>
      <c r="B346" s="142"/>
      <c r="C346" s="1">
        <v>10</v>
      </c>
      <c r="D346" s="1" t="s">
        <v>63</v>
      </c>
      <c r="E346" s="5" t="s">
        <v>401</v>
      </c>
      <c r="F346" s="5">
        <v>93146114.459199995</v>
      </c>
      <c r="G346" s="5">
        <v>0</v>
      </c>
      <c r="H346" s="5">
        <v>12737880.505100001</v>
      </c>
      <c r="I346" s="5">
        <v>35259143.4406</v>
      </c>
      <c r="J346" s="6">
        <f t="shared" si="27"/>
        <v>141143138.40489998</v>
      </c>
      <c r="K346" s="11"/>
      <c r="L346" s="150"/>
      <c r="M346" s="142"/>
      <c r="N346" s="12">
        <v>15</v>
      </c>
      <c r="O346" s="1" t="s">
        <v>79</v>
      </c>
      <c r="P346" s="5" t="s">
        <v>752</v>
      </c>
      <c r="Q346" s="5">
        <v>101133285.0016</v>
      </c>
      <c r="R346" s="5">
        <f t="shared" si="28"/>
        <v>-1564740.79</v>
      </c>
      <c r="S346" s="5">
        <v>13830138.8836</v>
      </c>
      <c r="T346" s="5">
        <v>34158026.888800003</v>
      </c>
      <c r="U346" s="6">
        <f t="shared" si="29"/>
        <v>147556709.984</v>
      </c>
    </row>
    <row r="347" spans="1:21" ht="25" customHeight="1" x14ac:dyDescent="0.25">
      <c r="A347" s="145"/>
      <c r="B347" s="142"/>
      <c r="C347" s="1">
        <v>11</v>
      </c>
      <c r="D347" s="1" t="s">
        <v>63</v>
      </c>
      <c r="E347" s="5" t="s">
        <v>402</v>
      </c>
      <c r="F347" s="5">
        <v>129571649.7723</v>
      </c>
      <c r="G347" s="5">
        <v>0</v>
      </c>
      <c r="H347" s="5">
        <v>17719130.864799999</v>
      </c>
      <c r="I347" s="5">
        <v>48479267.844800003</v>
      </c>
      <c r="J347" s="6">
        <f t="shared" si="27"/>
        <v>195770048.48190001</v>
      </c>
      <c r="K347" s="11"/>
      <c r="L347" s="150"/>
      <c r="M347" s="142"/>
      <c r="N347" s="12">
        <v>16</v>
      </c>
      <c r="O347" s="1" t="s">
        <v>79</v>
      </c>
      <c r="P347" s="5" t="s">
        <v>753</v>
      </c>
      <c r="Q347" s="5">
        <v>112383138.5487</v>
      </c>
      <c r="R347" s="5">
        <f t="shared" si="28"/>
        <v>-1564740.79</v>
      </c>
      <c r="S347" s="5">
        <v>15368574.3945</v>
      </c>
      <c r="T347" s="5">
        <v>44936903.6752</v>
      </c>
      <c r="U347" s="6">
        <f t="shared" si="29"/>
        <v>171123875.82840002</v>
      </c>
    </row>
    <row r="348" spans="1:21" ht="25" customHeight="1" x14ac:dyDescent="0.25">
      <c r="A348" s="145"/>
      <c r="B348" s="142"/>
      <c r="C348" s="1">
        <v>12</v>
      </c>
      <c r="D348" s="1" t="s">
        <v>63</v>
      </c>
      <c r="E348" s="5" t="s">
        <v>403</v>
      </c>
      <c r="F348" s="5">
        <v>95800554.471000001</v>
      </c>
      <c r="G348" s="5">
        <v>0</v>
      </c>
      <c r="H348" s="5">
        <v>13100879.4329</v>
      </c>
      <c r="I348" s="5">
        <v>36056139.973499998</v>
      </c>
      <c r="J348" s="6">
        <f t="shared" si="27"/>
        <v>144957573.87739998</v>
      </c>
      <c r="K348" s="11"/>
      <c r="L348" s="150"/>
      <c r="M348" s="142"/>
      <c r="N348" s="12">
        <v>17</v>
      </c>
      <c r="O348" s="1" t="s">
        <v>79</v>
      </c>
      <c r="P348" s="5" t="s">
        <v>754</v>
      </c>
      <c r="Q348" s="5">
        <v>111475251.53640001</v>
      </c>
      <c r="R348" s="5">
        <f t="shared" si="28"/>
        <v>-1564740.79</v>
      </c>
      <c r="S348" s="5">
        <v>15244419.389799999</v>
      </c>
      <c r="T348" s="5">
        <v>41754287.348499998</v>
      </c>
      <c r="U348" s="6">
        <f t="shared" si="29"/>
        <v>166909217.48469999</v>
      </c>
    </row>
    <row r="349" spans="1:21" ht="25" customHeight="1" x14ac:dyDescent="0.25">
      <c r="A349" s="145"/>
      <c r="B349" s="142"/>
      <c r="C349" s="1">
        <v>13</v>
      </c>
      <c r="D349" s="1" t="s">
        <v>63</v>
      </c>
      <c r="E349" s="5" t="s">
        <v>404</v>
      </c>
      <c r="F349" s="5">
        <v>80871283.710199997</v>
      </c>
      <c r="G349" s="5">
        <v>0</v>
      </c>
      <c r="H349" s="5">
        <v>11059277.7184</v>
      </c>
      <c r="I349" s="5">
        <v>34471292.356799997</v>
      </c>
      <c r="J349" s="6">
        <f t="shared" si="27"/>
        <v>126401853.7854</v>
      </c>
      <c r="K349" s="11"/>
      <c r="L349" s="150"/>
      <c r="M349" s="142"/>
      <c r="N349" s="12">
        <v>18</v>
      </c>
      <c r="O349" s="1" t="s">
        <v>79</v>
      </c>
      <c r="P349" s="5" t="s">
        <v>755</v>
      </c>
      <c r="Q349" s="5">
        <v>124820679.7913</v>
      </c>
      <c r="R349" s="5">
        <f t="shared" si="28"/>
        <v>-1564740.79</v>
      </c>
      <c r="S349" s="5">
        <v>17069428.1021</v>
      </c>
      <c r="T349" s="5">
        <v>44272809.817000002</v>
      </c>
      <c r="U349" s="6">
        <f t="shared" si="29"/>
        <v>184598176.92039999</v>
      </c>
    </row>
    <row r="350" spans="1:21" ht="25" customHeight="1" x14ac:dyDescent="0.25">
      <c r="A350" s="145"/>
      <c r="B350" s="142"/>
      <c r="C350" s="1">
        <v>14</v>
      </c>
      <c r="D350" s="1" t="s">
        <v>63</v>
      </c>
      <c r="E350" s="5" t="s">
        <v>405</v>
      </c>
      <c r="F350" s="5">
        <v>111154998.8204</v>
      </c>
      <c r="G350" s="5">
        <v>0</v>
      </c>
      <c r="H350" s="5">
        <v>15200624.317399999</v>
      </c>
      <c r="I350" s="5">
        <v>44830485.317699999</v>
      </c>
      <c r="J350" s="6">
        <f t="shared" si="27"/>
        <v>171186108.45550001</v>
      </c>
      <c r="K350" s="11"/>
      <c r="L350" s="150"/>
      <c r="M350" s="142"/>
      <c r="N350" s="12">
        <v>19</v>
      </c>
      <c r="O350" s="1" t="s">
        <v>79</v>
      </c>
      <c r="P350" s="5" t="s">
        <v>756</v>
      </c>
      <c r="Q350" s="5">
        <v>115079636.48119999</v>
      </c>
      <c r="R350" s="5">
        <f t="shared" si="28"/>
        <v>-1564740.79</v>
      </c>
      <c r="S350" s="5">
        <v>15737324.8104</v>
      </c>
      <c r="T350" s="5">
        <v>34953009.744900003</v>
      </c>
      <c r="U350" s="6">
        <f t="shared" si="29"/>
        <v>164205230.24649999</v>
      </c>
    </row>
    <row r="351" spans="1:21" ht="25" customHeight="1" x14ac:dyDescent="0.25">
      <c r="A351" s="145"/>
      <c r="B351" s="142"/>
      <c r="C351" s="1">
        <v>15</v>
      </c>
      <c r="D351" s="1" t="s">
        <v>63</v>
      </c>
      <c r="E351" s="5" t="s">
        <v>406</v>
      </c>
      <c r="F351" s="5">
        <v>125020917.62620001</v>
      </c>
      <c r="G351" s="5">
        <v>0</v>
      </c>
      <c r="H351" s="5">
        <v>17096810.947099999</v>
      </c>
      <c r="I351" s="5">
        <v>48351399.362199999</v>
      </c>
      <c r="J351" s="6">
        <f t="shared" si="27"/>
        <v>190469127.9355</v>
      </c>
      <c r="K351" s="11"/>
      <c r="L351" s="150"/>
      <c r="M351" s="142"/>
      <c r="N351" s="12">
        <v>20</v>
      </c>
      <c r="O351" s="1" t="s">
        <v>79</v>
      </c>
      <c r="P351" s="5" t="s">
        <v>757</v>
      </c>
      <c r="Q351" s="5">
        <v>104724148.31200001</v>
      </c>
      <c r="R351" s="5">
        <f t="shared" si="28"/>
        <v>-1564740.79</v>
      </c>
      <c r="S351" s="5">
        <v>14321195.198999999</v>
      </c>
      <c r="T351" s="5">
        <v>31136840.326299999</v>
      </c>
      <c r="U351" s="6">
        <f t="shared" si="29"/>
        <v>148617443.04730001</v>
      </c>
    </row>
    <row r="352" spans="1:21" ht="25" customHeight="1" x14ac:dyDescent="0.25">
      <c r="A352" s="145"/>
      <c r="B352" s="142"/>
      <c r="C352" s="1">
        <v>16</v>
      </c>
      <c r="D352" s="1" t="s">
        <v>63</v>
      </c>
      <c r="E352" s="5" t="s">
        <v>407</v>
      </c>
      <c r="F352" s="5">
        <v>91628293.883699998</v>
      </c>
      <c r="G352" s="5">
        <v>0</v>
      </c>
      <c r="H352" s="5">
        <v>12530316.1077</v>
      </c>
      <c r="I352" s="5">
        <v>36344683.091399997</v>
      </c>
      <c r="J352" s="6">
        <f t="shared" si="27"/>
        <v>140503293.0828</v>
      </c>
      <c r="K352" s="11"/>
      <c r="L352" s="150"/>
      <c r="M352" s="142"/>
      <c r="N352" s="12">
        <v>21</v>
      </c>
      <c r="O352" s="1" t="s">
        <v>79</v>
      </c>
      <c r="P352" s="5" t="s">
        <v>758</v>
      </c>
      <c r="Q352" s="5">
        <v>107954484.1204</v>
      </c>
      <c r="R352" s="5">
        <f t="shared" si="28"/>
        <v>-1564740.79</v>
      </c>
      <c r="S352" s="5">
        <v>14762948.8004</v>
      </c>
      <c r="T352" s="5">
        <v>40470987.846299998</v>
      </c>
      <c r="U352" s="6">
        <f t="shared" si="29"/>
        <v>161623679.97709998</v>
      </c>
    </row>
    <row r="353" spans="1:21" ht="25" customHeight="1" x14ac:dyDescent="0.25">
      <c r="A353" s="145"/>
      <c r="B353" s="142"/>
      <c r="C353" s="1">
        <v>17</v>
      </c>
      <c r="D353" s="1" t="s">
        <v>63</v>
      </c>
      <c r="E353" s="5" t="s">
        <v>408</v>
      </c>
      <c r="F353" s="5">
        <v>96960104.101300001</v>
      </c>
      <c r="G353" s="5">
        <v>0</v>
      </c>
      <c r="H353" s="5">
        <v>13259449.7041</v>
      </c>
      <c r="I353" s="5">
        <v>39158628.740599997</v>
      </c>
      <c r="J353" s="6">
        <f t="shared" si="27"/>
        <v>149378182.546</v>
      </c>
      <c r="K353" s="11"/>
      <c r="L353" s="150"/>
      <c r="M353" s="142"/>
      <c r="N353" s="12">
        <v>22</v>
      </c>
      <c r="O353" s="1" t="s">
        <v>79</v>
      </c>
      <c r="P353" s="5" t="s">
        <v>759</v>
      </c>
      <c r="Q353" s="5">
        <v>103868988.2272</v>
      </c>
      <c r="R353" s="5">
        <f t="shared" si="28"/>
        <v>-1564740.79</v>
      </c>
      <c r="S353" s="5">
        <v>14204250.6862</v>
      </c>
      <c r="T353" s="5">
        <v>39018455.582000002</v>
      </c>
      <c r="U353" s="6">
        <f t="shared" si="29"/>
        <v>155526953.70539999</v>
      </c>
    </row>
    <row r="354" spans="1:21" ht="25" customHeight="1" x14ac:dyDescent="0.25">
      <c r="A354" s="145"/>
      <c r="B354" s="142"/>
      <c r="C354" s="1">
        <v>18</v>
      </c>
      <c r="D354" s="1" t="s">
        <v>63</v>
      </c>
      <c r="E354" s="5" t="s">
        <v>409</v>
      </c>
      <c r="F354" s="5">
        <v>101127693.54889999</v>
      </c>
      <c r="G354" s="5">
        <v>0</v>
      </c>
      <c r="H354" s="5">
        <v>13829374.2435</v>
      </c>
      <c r="I354" s="5">
        <v>41678158.047600001</v>
      </c>
      <c r="J354" s="6">
        <f t="shared" si="27"/>
        <v>156635225.83999997</v>
      </c>
      <c r="K354" s="11"/>
      <c r="L354" s="151"/>
      <c r="M354" s="143"/>
      <c r="N354" s="12">
        <v>23</v>
      </c>
      <c r="O354" s="1" t="s">
        <v>79</v>
      </c>
      <c r="P354" s="5" t="s">
        <v>760</v>
      </c>
      <c r="Q354" s="5">
        <v>97377153.600500003</v>
      </c>
      <c r="R354" s="5">
        <f t="shared" si="28"/>
        <v>-1564740.79</v>
      </c>
      <c r="S354" s="5">
        <v>13316481.891799999</v>
      </c>
      <c r="T354" s="5">
        <v>35050169.654899999</v>
      </c>
      <c r="U354" s="6">
        <f t="shared" si="29"/>
        <v>144179064.3572</v>
      </c>
    </row>
    <row r="355" spans="1:21" ht="25" customHeight="1" x14ac:dyDescent="0.3">
      <c r="A355" s="145"/>
      <c r="B355" s="142"/>
      <c r="C355" s="1">
        <v>19</v>
      </c>
      <c r="D355" s="1" t="s">
        <v>63</v>
      </c>
      <c r="E355" s="5" t="s">
        <v>410</v>
      </c>
      <c r="F355" s="5">
        <v>104479731.88249999</v>
      </c>
      <c r="G355" s="5">
        <v>0</v>
      </c>
      <c r="H355" s="5">
        <v>14287770.860400001</v>
      </c>
      <c r="I355" s="5">
        <v>40116719.424800001</v>
      </c>
      <c r="J355" s="6">
        <f t="shared" si="27"/>
        <v>158884222.16769999</v>
      </c>
      <c r="K355" s="11"/>
      <c r="L355" s="18"/>
      <c r="M355" s="131" t="s">
        <v>866</v>
      </c>
      <c r="N355" s="132"/>
      <c r="O355" s="133"/>
      <c r="P355" s="14"/>
      <c r="Q355" s="14">
        <f>SUM(Q332:Q354)</f>
        <v>2572914182.6836004</v>
      </c>
      <c r="R355" s="14">
        <f>SUM(R332:R354)</f>
        <v>-35989038.169999987</v>
      </c>
      <c r="S355" s="14">
        <f>SUM(S332:S354)</f>
        <v>351850139.95719999</v>
      </c>
      <c r="T355" s="14">
        <f>SUM(T332:T354)</f>
        <v>894398761.0508002</v>
      </c>
      <c r="U355" s="14">
        <f>SUM(U332:U354)</f>
        <v>3783174045.5216007</v>
      </c>
    </row>
    <row r="356" spans="1:21" ht="25" customHeight="1" x14ac:dyDescent="0.25">
      <c r="A356" s="145"/>
      <c r="B356" s="142"/>
      <c r="C356" s="1">
        <v>20</v>
      </c>
      <c r="D356" s="1" t="s">
        <v>63</v>
      </c>
      <c r="E356" s="5" t="s">
        <v>411</v>
      </c>
      <c r="F356" s="5">
        <v>105383135.2472</v>
      </c>
      <c r="G356" s="5">
        <v>0</v>
      </c>
      <c r="H356" s="5">
        <v>14411312.719000001</v>
      </c>
      <c r="I356" s="5">
        <v>40687429.017099999</v>
      </c>
      <c r="J356" s="6">
        <f t="shared" si="27"/>
        <v>160481876.9833</v>
      </c>
      <c r="K356" s="11"/>
      <c r="L356" s="149">
        <v>34</v>
      </c>
      <c r="M356" s="141">
        <v>34</v>
      </c>
      <c r="N356" s="12">
        <v>1</v>
      </c>
      <c r="O356" s="1" t="s">
        <v>80</v>
      </c>
      <c r="P356" s="5" t="s">
        <v>761</v>
      </c>
      <c r="Q356" s="5">
        <v>96653883.148900002</v>
      </c>
      <c r="R356" s="5">
        <v>0</v>
      </c>
      <c r="S356" s="5">
        <v>13217573.4979</v>
      </c>
      <c r="T356" s="5">
        <v>33141876.636300001</v>
      </c>
      <c r="U356" s="6">
        <f>Q356+R356+S356+T356</f>
        <v>143013333.28310001</v>
      </c>
    </row>
    <row r="357" spans="1:21" ht="25" customHeight="1" x14ac:dyDescent="0.25">
      <c r="A357" s="145"/>
      <c r="B357" s="142"/>
      <c r="C357" s="1">
        <v>21</v>
      </c>
      <c r="D357" s="1" t="s">
        <v>63</v>
      </c>
      <c r="E357" s="5" t="s">
        <v>412</v>
      </c>
      <c r="F357" s="5">
        <v>98722867.251100004</v>
      </c>
      <c r="G357" s="5">
        <v>0</v>
      </c>
      <c r="H357" s="5">
        <v>13500510.3913</v>
      </c>
      <c r="I357" s="5">
        <v>39151832.581100002</v>
      </c>
      <c r="J357" s="6">
        <f t="shared" si="27"/>
        <v>151375210.22350001</v>
      </c>
      <c r="K357" s="11"/>
      <c r="L357" s="150"/>
      <c r="M357" s="142"/>
      <c r="N357" s="12">
        <v>2</v>
      </c>
      <c r="O357" s="1" t="s">
        <v>80</v>
      </c>
      <c r="P357" s="5" t="s">
        <v>762</v>
      </c>
      <c r="Q357" s="5">
        <v>165397052.35229999</v>
      </c>
      <c r="R357" s="5">
        <v>0</v>
      </c>
      <c r="S357" s="5">
        <v>22618312.111000001</v>
      </c>
      <c r="T357" s="5">
        <v>43379242.145300001</v>
      </c>
      <c r="U357" s="6">
        <f t="shared" ref="U357:U371" si="30">Q357+R357+S357+T357</f>
        <v>231394606.60859999</v>
      </c>
    </row>
    <row r="358" spans="1:21" ht="25" customHeight="1" x14ac:dyDescent="0.25">
      <c r="A358" s="145"/>
      <c r="B358" s="142"/>
      <c r="C358" s="1">
        <v>22</v>
      </c>
      <c r="D358" s="1" t="s">
        <v>63</v>
      </c>
      <c r="E358" s="5" t="s">
        <v>413</v>
      </c>
      <c r="F358" s="5">
        <v>90554450.222599998</v>
      </c>
      <c r="G358" s="5">
        <v>0</v>
      </c>
      <c r="H358" s="5">
        <v>12383466.2652</v>
      </c>
      <c r="I358" s="5">
        <v>36383949.790799998</v>
      </c>
      <c r="J358" s="6">
        <f t="shared" si="27"/>
        <v>139321866.27860001</v>
      </c>
      <c r="K358" s="11"/>
      <c r="L358" s="150"/>
      <c r="M358" s="142"/>
      <c r="N358" s="12">
        <v>3</v>
      </c>
      <c r="O358" s="1" t="s">
        <v>80</v>
      </c>
      <c r="P358" s="5" t="s">
        <v>763</v>
      </c>
      <c r="Q358" s="5">
        <v>113597350.7783</v>
      </c>
      <c r="R358" s="5">
        <v>0</v>
      </c>
      <c r="S358" s="5">
        <v>15534619.8638</v>
      </c>
      <c r="T358" s="5">
        <v>37101268.823799998</v>
      </c>
      <c r="U358" s="6">
        <f t="shared" si="30"/>
        <v>166233239.4659</v>
      </c>
    </row>
    <row r="359" spans="1:21" ht="25" customHeight="1" x14ac:dyDescent="0.25">
      <c r="A359" s="145"/>
      <c r="B359" s="142"/>
      <c r="C359" s="1">
        <v>23</v>
      </c>
      <c r="D359" s="1" t="s">
        <v>63</v>
      </c>
      <c r="E359" s="5" t="s">
        <v>414</v>
      </c>
      <c r="F359" s="5">
        <v>111130096.41590001</v>
      </c>
      <c r="G359" s="5">
        <v>0</v>
      </c>
      <c r="H359" s="5">
        <v>15197218.8737</v>
      </c>
      <c r="I359" s="5">
        <v>41720193.552699998</v>
      </c>
      <c r="J359" s="6">
        <f t="shared" si="27"/>
        <v>168047508.8423</v>
      </c>
      <c r="K359" s="11"/>
      <c r="L359" s="150"/>
      <c r="M359" s="142"/>
      <c r="N359" s="12">
        <v>4</v>
      </c>
      <c r="O359" s="1" t="s">
        <v>80</v>
      </c>
      <c r="P359" s="5" t="s">
        <v>764</v>
      </c>
      <c r="Q359" s="5">
        <v>135635916.1778</v>
      </c>
      <c r="R359" s="5">
        <v>0</v>
      </c>
      <c r="S359" s="5">
        <v>18548429.019400001</v>
      </c>
      <c r="T359" s="5">
        <v>33214033.391600002</v>
      </c>
      <c r="U359" s="6">
        <f t="shared" si="30"/>
        <v>187398378.58880001</v>
      </c>
    </row>
    <row r="360" spans="1:21" ht="25" customHeight="1" x14ac:dyDescent="0.25">
      <c r="A360" s="145"/>
      <c r="B360" s="142"/>
      <c r="C360" s="1">
        <v>24</v>
      </c>
      <c r="D360" s="1" t="s">
        <v>63</v>
      </c>
      <c r="E360" s="5" t="s">
        <v>415</v>
      </c>
      <c r="F360" s="5">
        <v>82181646.073699996</v>
      </c>
      <c r="G360" s="5">
        <v>0</v>
      </c>
      <c r="H360" s="5">
        <v>11238471.8727</v>
      </c>
      <c r="I360" s="5">
        <v>32138028.162300002</v>
      </c>
      <c r="J360" s="6">
        <f t="shared" si="27"/>
        <v>125558146.10870001</v>
      </c>
      <c r="K360" s="11"/>
      <c r="L360" s="150"/>
      <c r="M360" s="142"/>
      <c r="N360" s="12">
        <v>5</v>
      </c>
      <c r="O360" s="1" t="s">
        <v>80</v>
      </c>
      <c r="P360" s="5" t="s">
        <v>765</v>
      </c>
      <c r="Q360" s="5">
        <v>146533647.18939999</v>
      </c>
      <c r="R360" s="5">
        <v>0</v>
      </c>
      <c r="S360" s="5">
        <v>20038711.208900001</v>
      </c>
      <c r="T360" s="5">
        <v>46384151.486299999</v>
      </c>
      <c r="U360" s="6">
        <f t="shared" si="30"/>
        <v>212956509.88459998</v>
      </c>
    </row>
    <row r="361" spans="1:21" ht="25" customHeight="1" x14ac:dyDescent="0.25">
      <c r="A361" s="145"/>
      <c r="B361" s="142"/>
      <c r="C361" s="1">
        <v>25</v>
      </c>
      <c r="D361" s="1" t="s">
        <v>63</v>
      </c>
      <c r="E361" s="5" t="s">
        <v>416</v>
      </c>
      <c r="F361" s="5">
        <v>103147779.41869999</v>
      </c>
      <c r="G361" s="5">
        <v>0</v>
      </c>
      <c r="H361" s="5">
        <v>14105624.225299999</v>
      </c>
      <c r="I361" s="5">
        <v>36587415.060000002</v>
      </c>
      <c r="J361" s="6">
        <f t="shared" si="27"/>
        <v>153840818.704</v>
      </c>
      <c r="K361" s="11"/>
      <c r="L361" s="150"/>
      <c r="M361" s="142"/>
      <c r="N361" s="12">
        <v>6</v>
      </c>
      <c r="O361" s="1" t="s">
        <v>80</v>
      </c>
      <c r="P361" s="5" t="s">
        <v>766</v>
      </c>
      <c r="Q361" s="5">
        <v>101511253.12450001</v>
      </c>
      <c r="R361" s="5">
        <v>0</v>
      </c>
      <c r="S361" s="5">
        <v>13881826.6305</v>
      </c>
      <c r="T361" s="5">
        <v>32901326.151000001</v>
      </c>
      <c r="U361" s="6">
        <f t="shared" si="30"/>
        <v>148294405.90600002</v>
      </c>
    </row>
    <row r="362" spans="1:21" ht="25" customHeight="1" x14ac:dyDescent="0.25">
      <c r="A362" s="145"/>
      <c r="B362" s="142"/>
      <c r="C362" s="1">
        <v>26</v>
      </c>
      <c r="D362" s="1" t="s">
        <v>63</v>
      </c>
      <c r="E362" s="5" t="s">
        <v>417</v>
      </c>
      <c r="F362" s="5">
        <v>93812382.604499996</v>
      </c>
      <c r="G362" s="5">
        <v>0</v>
      </c>
      <c r="H362" s="5">
        <v>12828993.7423</v>
      </c>
      <c r="I362" s="5">
        <v>36663599.169</v>
      </c>
      <c r="J362" s="6">
        <f t="shared" si="27"/>
        <v>143304975.5158</v>
      </c>
      <c r="K362" s="11"/>
      <c r="L362" s="150"/>
      <c r="M362" s="142"/>
      <c r="N362" s="12">
        <v>7</v>
      </c>
      <c r="O362" s="1" t="s">
        <v>80</v>
      </c>
      <c r="P362" s="5" t="s">
        <v>767</v>
      </c>
      <c r="Q362" s="5">
        <v>97636376.228799999</v>
      </c>
      <c r="R362" s="5">
        <v>0</v>
      </c>
      <c r="S362" s="5">
        <v>13351931.0019</v>
      </c>
      <c r="T362" s="5">
        <v>37582369.794500001</v>
      </c>
      <c r="U362" s="6">
        <f t="shared" si="30"/>
        <v>148570677.02520001</v>
      </c>
    </row>
    <row r="363" spans="1:21" ht="25" customHeight="1" x14ac:dyDescent="0.25">
      <c r="A363" s="145"/>
      <c r="B363" s="143"/>
      <c r="C363" s="1">
        <v>27</v>
      </c>
      <c r="D363" s="1" t="s">
        <v>63</v>
      </c>
      <c r="E363" s="5" t="s">
        <v>418</v>
      </c>
      <c r="F363" s="5">
        <v>86928866.029200003</v>
      </c>
      <c r="G363" s="5">
        <v>0</v>
      </c>
      <c r="H363" s="5">
        <v>11887661.8134</v>
      </c>
      <c r="I363" s="5">
        <v>33643251.638499998</v>
      </c>
      <c r="J363" s="6">
        <f t="shared" si="27"/>
        <v>132459779.48109999</v>
      </c>
      <c r="K363" s="11"/>
      <c r="L363" s="150"/>
      <c r="M363" s="142"/>
      <c r="N363" s="12">
        <v>8</v>
      </c>
      <c r="O363" s="1" t="s">
        <v>80</v>
      </c>
      <c r="P363" s="5" t="s">
        <v>768</v>
      </c>
      <c r="Q363" s="5">
        <v>151545008.5503</v>
      </c>
      <c r="R363" s="5">
        <v>0</v>
      </c>
      <c r="S363" s="5">
        <v>20724022.910300002</v>
      </c>
      <c r="T363" s="5">
        <v>42280865.304300003</v>
      </c>
      <c r="U363" s="6">
        <f t="shared" si="30"/>
        <v>214549896.76490003</v>
      </c>
    </row>
    <row r="364" spans="1:21" ht="25" customHeight="1" x14ac:dyDescent="0.3">
      <c r="A364" s="1"/>
      <c r="B364" s="131" t="s">
        <v>850</v>
      </c>
      <c r="C364" s="132"/>
      <c r="D364" s="133"/>
      <c r="E364" s="14"/>
      <c r="F364" s="14">
        <f>SUM(F337:F363)</f>
        <v>2718175764.4988999</v>
      </c>
      <c r="G364" s="14">
        <f>SUM(G337:G363)</f>
        <v>0</v>
      </c>
      <c r="H364" s="14">
        <f>SUM(H337:H363)</f>
        <v>371714894.18670011</v>
      </c>
      <c r="I364" s="14">
        <f>SUM(I337:I363)</f>
        <v>1056302231.4463001</v>
      </c>
      <c r="J364" s="14">
        <f>SUM(J337:J363)</f>
        <v>4146192890.1318998</v>
      </c>
      <c r="K364" s="11"/>
      <c r="L364" s="150"/>
      <c r="M364" s="142"/>
      <c r="N364" s="12">
        <v>9</v>
      </c>
      <c r="O364" s="1" t="s">
        <v>80</v>
      </c>
      <c r="P364" s="5" t="s">
        <v>769</v>
      </c>
      <c r="Q364" s="5">
        <v>107875689.051</v>
      </c>
      <c r="R364" s="5">
        <v>0</v>
      </c>
      <c r="S364" s="5">
        <v>14752173.4483</v>
      </c>
      <c r="T364" s="5">
        <v>33528670.405900002</v>
      </c>
      <c r="U364" s="6">
        <f t="shared" si="30"/>
        <v>156156532.9052</v>
      </c>
    </row>
    <row r="365" spans="1:21" ht="25" customHeight="1" x14ac:dyDescent="0.25">
      <c r="A365" s="145">
        <v>18</v>
      </c>
      <c r="B365" s="141">
        <v>18</v>
      </c>
      <c r="C365" s="1">
        <v>1</v>
      </c>
      <c r="D365" s="1" t="s">
        <v>64</v>
      </c>
      <c r="E365" s="5" t="s">
        <v>419</v>
      </c>
      <c r="F365" s="5">
        <v>162755898.9355</v>
      </c>
      <c r="G365" s="5">
        <v>0</v>
      </c>
      <c r="H365" s="5">
        <v>22257130.146299999</v>
      </c>
      <c r="I365" s="5">
        <v>48131480.748599999</v>
      </c>
      <c r="J365" s="6">
        <f t="shared" si="27"/>
        <v>233144509.83039999</v>
      </c>
      <c r="K365" s="11"/>
      <c r="L365" s="150"/>
      <c r="M365" s="142"/>
      <c r="N365" s="12">
        <v>10</v>
      </c>
      <c r="O365" s="1" t="s">
        <v>80</v>
      </c>
      <c r="P365" s="5" t="s">
        <v>770</v>
      </c>
      <c r="Q365" s="5">
        <v>99601377.2324</v>
      </c>
      <c r="R365" s="5">
        <v>0</v>
      </c>
      <c r="S365" s="5">
        <v>13620648.039899999</v>
      </c>
      <c r="T365" s="5">
        <v>33953136.7139</v>
      </c>
      <c r="U365" s="6">
        <f t="shared" si="30"/>
        <v>147175161.9862</v>
      </c>
    </row>
    <row r="366" spans="1:21" ht="25" customHeight="1" x14ac:dyDescent="0.25">
      <c r="A366" s="145"/>
      <c r="B366" s="142"/>
      <c r="C366" s="1">
        <v>2</v>
      </c>
      <c r="D366" s="1" t="s">
        <v>64</v>
      </c>
      <c r="E366" s="5" t="s">
        <v>420</v>
      </c>
      <c r="F366" s="5">
        <v>165494484.9445</v>
      </c>
      <c r="G366" s="5">
        <v>0</v>
      </c>
      <c r="H366" s="5">
        <v>22631636.174199998</v>
      </c>
      <c r="I366" s="5">
        <v>57854771.327799998</v>
      </c>
      <c r="J366" s="6">
        <f t="shared" si="27"/>
        <v>245980892.4465</v>
      </c>
      <c r="K366" s="11"/>
      <c r="L366" s="150"/>
      <c r="M366" s="142"/>
      <c r="N366" s="12">
        <v>11</v>
      </c>
      <c r="O366" s="1" t="s">
        <v>80</v>
      </c>
      <c r="P366" s="5" t="s">
        <v>771</v>
      </c>
      <c r="Q366" s="5">
        <v>148636930.45730001</v>
      </c>
      <c r="R366" s="5">
        <v>0</v>
      </c>
      <c r="S366" s="5">
        <v>20326338.5682</v>
      </c>
      <c r="T366" s="5">
        <v>44679909.610699996</v>
      </c>
      <c r="U366" s="6">
        <f t="shared" si="30"/>
        <v>213643178.63620001</v>
      </c>
    </row>
    <row r="367" spans="1:21" ht="25" customHeight="1" x14ac:dyDescent="0.25">
      <c r="A367" s="145"/>
      <c r="B367" s="142"/>
      <c r="C367" s="1">
        <v>3</v>
      </c>
      <c r="D367" s="1" t="s">
        <v>64</v>
      </c>
      <c r="E367" s="5" t="s">
        <v>421</v>
      </c>
      <c r="F367" s="5">
        <v>136959902.33939999</v>
      </c>
      <c r="G367" s="5">
        <v>0</v>
      </c>
      <c r="H367" s="5">
        <v>18729486.249899998</v>
      </c>
      <c r="I367" s="5">
        <v>50989559.482900001</v>
      </c>
      <c r="J367" s="6">
        <f t="shared" si="27"/>
        <v>206678948.07219997</v>
      </c>
      <c r="K367" s="11"/>
      <c r="L367" s="150"/>
      <c r="M367" s="142"/>
      <c r="N367" s="12">
        <v>12</v>
      </c>
      <c r="O367" s="1" t="s">
        <v>80</v>
      </c>
      <c r="P367" s="5" t="s">
        <v>772</v>
      </c>
      <c r="Q367" s="5">
        <v>117650935.8505</v>
      </c>
      <c r="R367" s="5">
        <v>0</v>
      </c>
      <c r="S367" s="5">
        <v>16088954.122</v>
      </c>
      <c r="T367" s="5">
        <v>37205140.990199998</v>
      </c>
      <c r="U367" s="6">
        <f t="shared" si="30"/>
        <v>170945030.96270001</v>
      </c>
    </row>
    <row r="368" spans="1:21" ht="25" customHeight="1" x14ac:dyDescent="0.25">
      <c r="A368" s="145"/>
      <c r="B368" s="142"/>
      <c r="C368" s="1">
        <v>4</v>
      </c>
      <c r="D368" s="1" t="s">
        <v>64</v>
      </c>
      <c r="E368" s="5" t="s">
        <v>873</v>
      </c>
      <c r="F368" s="5">
        <v>105457165.4436</v>
      </c>
      <c r="G368" s="5">
        <v>0</v>
      </c>
      <c r="H368" s="5">
        <v>14421436.4671</v>
      </c>
      <c r="I368" s="5">
        <v>36259596.926299997</v>
      </c>
      <c r="J368" s="6">
        <f t="shared" si="27"/>
        <v>156138198.83699998</v>
      </c>
      <c r="K368" s="11"/>
      <c r="L368" s="150"/>
      <c r="M368" s="142"/>
      <c r="N368" s="12">
        <v>13</v>
      </c>
      <c r="O368" s="1" t="s">
        <v>80</v>
      </c>
      <c r="P368" s="5" t="s">
        <v>773</v>
      </c>
      <c r="Q368" s="5">
        <v>101119409.7176</v>
      </c>
      <c r="R368" s="5">
        <v>0</v>
      </c>
      <c r="S368" s="5">
        <v>13828241.416300001</v>
      </c>
      <c r="T368" s="5">
        <v>35268738.949600004</v>
      </c>
      <c r="U368" s="6">
        <f t="shared" si="30"/>
        <v>150216390.0835</v>
      </c>
    </row>
    <row r="369" spans="1:21" ht="25" customHeight="1" x14ac:dyDescent="0.25">
      <c r="A369" s="145"/>
      <c r="B369" s="142"/>
      <c r="C369" s="1">
        <v>5</v>
      </c>
      <c r="D369" s="1" t="s">
        <v>64</v>
      </c>
      <c r="E369" s="5" t="s">
        <v>422</v>
      </c>
      <c r="F369" s="5">
        <v>173366819.27689999</v>
      </c>
      <c r="G369" s="5">
        <v>0</v>
      </c>
      <c r="H369" s="5">
        <v>23708190.516800001</v>
      </c>
      <c r="I369" s="5">
        <v>63055007.996399999</v>
      </c>
      <c r="J369" s="6">
        <f t="shared" si="27"/>
        <v>260130017.79009998</v>
      </c>
      <c r="K369" s="11"/>
      <c r="L369" s="150"/>
      <c r="M369" s="142"/>
      <c r="N369" s="12">
        <v>14</v>
      </c>
      <c r="O369" s="1" t="s">
        <v>80</v>
      </c>
      <c r="P369" s="5" t="s">
        <v>774</v>
      </c>
      <c r="Q369" s="5">
        <v>144839193.17309999</v>
      </c>
      <c r="R369" s="5">
        <v>0</v>
      </c>
      <c r="S369" s="5">
        <v>19806991.905200001</v>
      </c>
      <c r="T369" s="5">
        <v>46115409.524599999</v>
      </c>
      <c r="U369" s="6">
        <f t="shared" si="30"/>
        <v>210761594.6029</v>
      </c>
    </row>
    <row r="370" spans="1:21" ht="25" customHeight="1" x14ac:dyDescent="0.25">
      <c r="A370" s="145"/>
      <c r="B370" s="142"/>
      <c r="C370" s="1">
        <v>6</v>
      </c>
      <c r="D370" s="1" t="s">
        <v>64</v>
      </c>
      <c r="E370" s="5" t="s">
        <v>423</v>
      </c>
      <c r="F370" s="5">
        <v>116140130.36310001</v>
      </c>
      <c r="G370" s="5">
        <v>0</v>
      </c>
      <c r="H370" s="5">
        <v>15882349.0492</v>
      </c>
      <c r="I370" s="5">
        <v>43228429.227899998</v>
      </c>
      <c r="J370" s="6">
        <f t="shared" si="27"/>
        <v>175250908.64020002</v>
      </c>
      <c r="K370" s="11"/>
      <c r="L370" s="150"/>
      <c r="M370" s="142"/>
      <c r="N370" s="12">
        <v>15</v>
      </c>
      <c r="O370" s="1" t="s">
        <v>80</v>
      </c>
      <c r="P370" s="5" t="s">
        <v>775</v>
      </c>
      <c r="Q370" s="5">
        <v>96015826.762099996</v>
      </c>
      <c r="R370" s="5">
        <v>0</v>
      </c>
      <c r="S370" s="5">
        <v>13130318.263900001</v>
      </c>
      <c r="T370" s="5">
        <v>33350711.7106</v>
      </c>
      <c r="U370" s="6">
        <f t="shared" si="30"/>
        <v>142496856.73659998</v>
      </c>
    </row>
    <row r="371" spans="1:21" ht="25" customHeight="1" x14ac:dyDescent="0.25">
      <c r="A371" s="145"/>
      <c r="B371" s="142"/>
      <c r="C371" s="1">
        <v>7</v>
      </c>
      <c r="D371" s="1" t="s">
        <v>64</v>
      </c>
      <c r="E371" s="5" t="s">
        <v>424</v>
      </c>
      <c r="F371" s="5">
        <v>101273965.24349999</v>
      </c>
      <c r="G371" s="5">
        <v>0</v>
      </c>
      <c r="H371" s="5">
        <v>13849377.132300001</v>
      </c>
      <c r="I371" s="5">
        <v>39994044.624399997</v>
      </c>
      <c r="J371" s="6">
        <f t="shared" si="27"/>
        <v>155117387.0002</v>
      </c>
      <c r="K371" s="11"/>
      <c r="L371" s="151"/>
      <c r="M371" s="143"/>
      <c r="N371" s="12">
        <v>16</v>
      </c>
      <c r="O371" s="1" t="s">
        <v>80</v>
      </c>
      <c r="P371" s="5" t="s">
        <v>776</v>
      </c>
      <c r="Q371" s="5">
        <v>104157937.9691</v>
      </c>
      <c r="R371" s="5">
        <v>0</v>
      </c>
      <c r="S371" s="5">
        <v>14243765.026699999</v>
      </c>
      <c r="T371" s="5">
        <v>36535090.004600003</v>
      </c>
      <c r="U371" s="6">
        <f t="shared" si="30"/>
        <v>154936793.00040001</v>
      </c>
    </row>
    <row r="372" spans="1:21" ht="25" customHeight="1" x14ac:dyDescent="0.3">
      <c r="A372" s="145"/>
      <c r="B372" s="142"/>
      <c r="C372" s="1">
        <v>8</v>
      </c>
      <c r="D372" s="1" t="s">
        <v>64</v>
      </c>
      <c r="E372" s="5" t="s">
        <v>425</v>
      </c>
      <c r="F372" s="5">
        <v>134940918.53909999</v>
      </c>
      <c r="G372" s="5">
        <v>0</v>
      </c>
      <c r="H372" s="5">
        <v>18453386.977899998</v>
      </c>
      <c r="I372" s="5">
        <v>50344176.039300002</v>
      </c>
      <c r="J372" s="6">
        <f t="shared" si="27"/>
        <v>203738481.55629998</v>
      </c>
      <c r="K372" s="11"/>
      <c r="L372" s="18"/>
      <c r="M372" s="131" t="s">
        <v>867</v>
      </c>
      <c r="N372" s="132"/>
      <c r="O372" s="133"/>
      <c r="P372" s="14"/>
      <c r="Q372" s="14">
        <f>SUM(Q356:Q371)</f>
        <v>1928407787.7634001</v>
      </c>
      <c r="R372" s="14">
        <f>SUM(R356:R371)</f>
        <v>0</v>
      </c>
      <c r="S372" s="14">
        <f>SUM(S356:S371)</f>
        <v>263712857.03420004</v>
      </c>
      <c r="T372" s="14">
        <f>SUM(T356:T371)</f>
        <v>606621941.64320004</v>
      </c>
      <c r="U372" s="14">
        <f>SUM(U356:U371)</f>
        <v>2798742586.4407997</v>
      </c>
    </row>
    <row r="373" spans="1:21" ht="25" customHeight="1" x14ac:dyDescent="0.25">
      <c r="A373" s="145"/>
      <c r="B373" s="142"/>
      <c r="C373" s="1">
        <v>9</v>
      </c>
      <c r="D373" s="1" t="s">
        <v>64</v>
      </c>
      <c r="E373" s="5" t="s">
        <v>426</v>
      </c>
      <c r="F373" s="5">
        <v>148853870.01030001</v>
      </c>
      <c r="G373" s="5">
        <v>0</v>
      </c>
      <c r="H373" s="5">
        <v>20356005.399900001</v>
      </c>
      <c r="I373" s="5">
        <v>47452787.733000003</v>
      </c>
      <c r="J373" s="6">
        <f t="shared" si="27"/>
        <v>216662663.14320001</v>
      </c>
      <c r="K373" s="11"/>
      <c r="L373" s="149">
        <v>35</v>
      </c>
      <c r="M373" s="141">
        <v>35</v>
      </c>
      <c r="N373" s="12">
        <v>1</v>
      </c>
      <c r="O373" s="1" t="s">
        <v>81</v>
      </c>
      <c r="P373" s="5" t="s">
        <v>777</v>
      </c>
      <c r="Q373" s="5">
        <v>107641035.0371</v>
      </c>
      <c r="R373" s="5">
        <v>0</v>
      </c>
      <c r="S373" s="5">
        <v>14720084.1357</v>
      </c>
      <c r="T373" s="5">
        <v>37605449.552500002</v>
      </c>
      <c r="U373" s="6">
        <f>Q373+R373+S373+T373</f>
        <v>159966568.72530001</v>
      </c>
    </row>
    <row r="374" spans="1:21" ht="25" customHeight="1" x14ac:dyDescent="0.25">
      <c r="A374" s="145"/>
      <c r="B374" s="142"/>
      <c r="C374" s="1">
        <v>10</v>
      </c>
      <c r="D374" s="1" t="s">
        <v>64</v>
      </c>
      <c r="E374" s="5" t="s">
        <v>427</v>
      </c>
      <c r="F374" s="5">
        <v>140622383.89649999</v>
      </c>
      <c r="G374" s="5">
        <v>0</v>
      </c>
      <c r="H374" s="5">
        <v>19230336.475299999</v>
      </c>
      <c r="I374" s="5">
        <v>56969089.108499996</v>
      </c>
      <c r="J374" s="6">
        <f t="shared" si="27"/>
        <v>216821809.48030001</v>
      </c>
      <c r="K374" s="11"/>
      <c r="L374" s="150"/>
      <c r="M374" s="142"/>
      <c r="N374" s="12">
        <v>2</v>
      </c>
      <c r="O374" s="1" t="s">
        <v>81</v>
      </c>
      <c r="P374" s="5" t="s">
        <v>778</v>
      </c>
      <c r="Q374" s="5">
        <v>119115462.08849999</v>
      </c>
      <c r="R374" s="5">
        <v>0</v>
      </c>
      <c r="S374" s="5">
        <v>16289230.4333</v>
      </c>
      <c r="T374" s="5">
        <v>35033145.1303</v>
      </c>
      <c r="U374" s="6">
        <f t="shared" ref="U374:U389" si="31">Q374+R374+S374+T374</f>
        <v>170437837.65209997</v>
      </c>
    </row>
    <row r="375" spans="1:21" ht="25" customHeight="1" x14ac:dyDescent="0.25">
      <c r="A375" s="145"/>
      <c r="B375" s="142"/>
      <c r="C375" s="1">
        <v>11</v>
      </c>
      <c r="D375" s="1" t="s">
        <v>64</v>
      </c>
      <c r="E375" s="5" t="s">
        <v>428</v>
      </c>
      <c r="F375" s="5">
        <v>150136392.07749999</v>
      </c>
      <c r="G375" s="5">
        <v>0</v>
      </c>
      <c r="H375" s="5">
        <v>20531392.349100001</v>
      </c>
      <c r="I375" s="5">
        <v>60719226.705700003</v>
      </c>
      <c r="J375" s="6">
        <f t="shared" si="27"/>
        <v>231387011.13229999</v>
      </c>
      <c r="K375" s="11"/>
      <c r="L375" s="150"/>
      <c r="M375" s="142"/>
      <c r="N375" s="12">
        <v>3</v>
      </c>
      <c r="O375" s="1" t="s">
        <v>81</v>
      </c>
      <c r="P375" s="5" t="s">
        <v>779</v>
      </c>
      <c r="Q375" s="5">
        <v>99734173.723299995</v>
      </c>
      <c r="R375" s="5">
        <v>0</v>
      </c>
      <c r="S375" s="5">
        <v>13638808.172900001</v>
      </c>
      <c r="T375" s="5">
        <v>33261948.498</v>
      </c>
      <c r="U375" s="6">
        <f t="shared" si="31"/>
        <v>146634930.3942</v>
      </c>
    </row>
    <row r="376" spans="1:21" ht="25" customHeight="1" x14ac:dyDescent="0.25">
      <c r="A376" s="145"/>
      <c r="B376" s="142"/>
      <c r="C376" s="1">
        <v>12</v>
      </c>
      <c r="D376" s="1" t="s">
        <v>64</v>
      </c>
      <c r="E376" s="5" t="s">
        <v>429</v>
      </c>
      <c r="F376" s="5">
        <v>129743976.21969999</v>
      </c>
      <c r="G376" s="5">
        <v>0</v>
      </c>
      <c r="H376" s="5">
        <v>17742696.7828</v>
      </c>
      <c r="I376" s="5">
        <v>47173306.1611</v>
      </c>
      <c r="J376" s="6">
        <f t="shared" si="27"/>
        <v>194659979.1636</v>
      </c>
      <c r="K376" s="11"/>
      <c r="L376" s="150"/>
      <c r="M376" s="142"/>
      <c r="N376" s="12">
        <v>4</v>
      </c>
      <c r="O376" s="1" t="s">
        <v>81</v>
      </c>
      <c r="P376" s="5" t="s">
        <v>780</v>
      </c>
      <c r="Q376" s="5">
        <v>111665913.3338</v>
      </c>
      <c r="R376" s="5">
        <v>0</v>
      </c>
      <c r="S376" s="5">
        <v>15270492.6963</v>
      </c>
      <c r="T376" s="5">
        <v>37363221.003200002</v>
      </c>
      <c r="U376" s="6">
        <f t="shared" si="31"/>
        <v>164299627.03330001</v>
      </c>
    </row>
    <row r="377" spans="1:21" ht="25" customHeight="1" x14ac:dyDescent="0.25">
      <c r="A377" s="145"/>
      <c r="B377" s="142"/>
      <c r="C377" s="1">
        <v>13</v>
      </c>
      <c r="D377" s="1" t="s">
        <v>64</v>
      </c>
      <c r="E377" s="5" t="s">
        <v>430</v>
      </c>
      <c r="F377" s="5">
        <v>112405989.9976</v>
      </c>
      <c r="G377" s="5">
        <v>0</v>
      </c>
      <c r="H377" s="5">
        <v>15371699.366800001</v>
      </c>
      <c r="I377" s="5">
        <v>45632507.726499997</v>
      </c>
      <c r="J377" s="6">
        <f t="shared" si="27"/>
        <v>173410197.0909</v>
      </c>
      <c r="K377" s="11"/>
      <c r="L377" s="150"/>
      <c r="M377" s="142"/>
      <c r="N377" s="12">
        <v>5</v>
      </c>
      <c r="O377" s="1" t="s">
        <v>81</v>
      </c>
      <c r="P377" s="5" t="s">
        <v>781</v>
      </c>
      <c r="Q377" s="5">
        <v>156619985.94100001</v>
      </c>
      <c r="R377" s="5">
        <v>0</v>
      </c>
      <c r="S377" s="5">
        <v>21418034.205899999</v>
      </c>
      <c r="T377" s="5">
        <v>51112019.494499996</v>
      </c>
      <c r="U377" s="6">
        <f t="shared" si="31"/>
        <v>229150039.64139998</v>
      </c>
    </row>
    <row r="378" spans="1:21" ht="25" customHeight="1" x14ac:dyDescent="0.25">
      <c r="A378" s="145"/>
      <c r="B378" s="142"/>
      <c r="C378" s="1">
        <v>14</v>
      </c>
      <c r="D378" s="1" t="s">
        <v>64</v>
      </c>
      <c r="E378" s="5" t="s">
        <v>431</v>
      </c>
      <c r="F378" s="5">
        <v>115741274.59190001</v>
      </c>
      <c r="G378" s="5">
        <v>0</v>
      </c>
      <c r="H378" s="5">
        <v>15827804.8829</v>
      </c>
      <c r="I378" s="5">
        <v>41221632.399300002</v>
      </c>
      <c r="J378" s="6">
        <f t="shared" si="27"/>
        <v>172790711.8741</v>
      </c>
      <c r="K378" s="11"/>
      <c r="L378" s="150"/>
      <c r="M378" s="142"/>
      <c r="N378" s="12">
        <v>6</v>
      </c>
      <c r="O378" s="1" t="s">
        <v>81</v>
      </c>
      <c r="P378" s="5" t="s">
        <v>782</v>
      </c>
      <c r="Q378" s="5">
        <v>129797516.9059</v>
      </c>
      <c r="R378" s="5">
        <v>0</v>
      </c>
      <c r="S378" s="5">
        <v>17750018.557500001</v>
      </c>
      <c r="T378" s="5">
        <v>39074846.360799998</v>
      </c>
      <c r="U378" s="6">
        <f t="shared" si="31"/>
        <v>186622381.8242</v>
      </c>
    </row>
    <row r="379" spans="1:21" ht="25" customHeight="1" x14ac:dyDescent="0.25">
      <c r="A379" s="145"/>
      <c r="B379" s="142"/>
      <c r="C379" s="1">
        <v>15</v>
      </c>
      <c r="D379" s="1" t="s">
        <v>64</v>
      </c>
      <c r="E379" s="5" t="s">
        <v>432</v>
      </c>
      <c r="F379" s="5">
        <v>133981855.7059</v>
      </c>
      <c r="G379" s="5">
        <v>0</v>
      </c>
      <c r="H379" s="5">
        <v>18322233.5977</v>
      </c>
      <c r="I379" s="5">
        <v>50621895.6439</v>
      </c>
      <c r="J379" s="6">
        <f t="shared" si="27"/>
        <v>202925984.94750002</v>
      </c>
      <c r="K379" s="11"/>
      <c r="L379" s="150"/>
      <c r="M379" s="142"/>
      <c r="N379" s="12">
        <v>7</v>
      </c>
      <c r="O379" s="1" t="s">
        <v>81</v>
      </c>
      <c r="P379" s="5" t="s">
        <v>783</v>
      </c>
      <c r="Q379" s="5">
        <v>119500702.9096</v>
      </c>
      <c r="R379" s="5">
        <v>0</v>
      </c>
      <c r="S379" s="5">
        <v>16341912.7333</v>
      </c>
      <c r="T379" s="5">
        <v>36792091.894900002</v>
      </c>
      <c r="U379" s="6">
        <f t="shared" si="31"/>
        <v>172634707.53779998</v>
      </c>
    </row>
    <row r="380" spans="1:21" ht="25" customHeight="1" x14ac:dyDescent="0.25">
      <c r="A380" s="145"/>
      <c r="B380" s="142"/>
      <c r="C380" s="1">
        <v>16</v>
      </c>
      <c r="D380" s="1" t="s">
        <v>64</v>
      </c>
      <c r="E380" s="5" t="s">
        <v>433</v>
      </c>
      <c r="F380" s="5">
        <v>103920822.8732</v>
      </c>
      <c r="G380" s="5">
        <v>0</v>
      </c>
      <c r="H380" s="5">
        <v>14211339.157199999</v>
      </c>
      <c r="I380" s="5">
        <v>38619290.630099997</v>
      </c>
      <c r="J380" s="6">
        <f t="shared" si="27"/>
        <v>156751452.66049999</v>
      </c>
      <c r="K380" s="11"/>
      <c r="L380" s="150"/>
      <c r="M380" s="142"/>
      <c r="N380" s="12">
        <v>8</v>
      </c>
      <c r="O380" s="1" t="s">
        <v>81</v>
      </c>
      <c r="P380" s="5" t="s">
        <v>784</v>
      </c>
      <c r="Q380" s="5">
        <v>103821599.6301</v>
      </c>
      <c r="R380" s="5">
        <v>0</v>
      </c>
      <c r="S380" s="5">
        <v>14197770.219599999</v>
      </c>
      <c r="T380" s="5">
        <v>34562112.544100001</v>
      </c>
      <c r="U380" s="6">
        <f t="shared" si="31"/>
        <v>152581482.39380002</v>
      </c>
    </row>
    <row r="381" spans="1:21" ht="25" customHeight="1" x14ac:dyDescent="0.25">
      <c r="A381" s="145"/>
      <c r="B381" s="142"/>
      <c r="C381" s="1">
        <v>17</v>
      </c>
      <c r="D381" s="1" t="s">
        <v>64</v>
      </c>
      <c r="E381" s="5" t="s">
        <v>434</v>
      </c>
      <c r="F381" s="5">
        <v>144597827.29570001</v>
      </c>
      <c r="G381" s="5">
        <v>0</v>
      </c>
      <c r="H381" s="5">
        <v>19773984.734499998</v>
      </c>
      <c r="I381" s="5">
        <v>54742885.401900001</v>
      </c>
      <c r="J381" s="6">
        <f t="shared" si="27"/>
        <v>219114697.4321</v>
      </c>
      <c r="K381" s="11"/>
      <c r="L381" s="150"/>
      <c r="M381" s="142"/>
      <c r="N381" s="12">
        <v>9</v>
      </c>
      <c r="O381" s="1" t="s">
        <v>81</v>
      </c>
      <c r="P381" s="5" t="s">
        <v>785</v>
      </c>
      <c r="Q381" s="5">
        <v>136924077.5553</v>
      </c>
      <c r="R381" s="5">
        <v>0</v>
      </c>
      <c r="S381" s="5">
        <v>18724587.153200001</v>
      </c>
      <c r="T381" s="5">
        <v>45098089.555500001</v>
      </c>
      <c r="U381" s="6">
        <f t="shared" si="31"/>
        <v>200746754.264</v>
      </c>
    </row>
    <row r="382" spans="1:21" ht="25" customHeight="1" x14ac:dyDescent="0.25">
      <c r="A382" s="145"/>
      <c r="B382" s="142"/>
      <c r="C382" s="1">
        <v>18</v>
      </c>
      <c r="D382" s="1" t="s">
        <v>64</v>
      </c>
      <c r="E382" s="5" t="s">
        <v>435</v>
      </c>
      <c r="F382" s="5">
        <v>97258540.177200004</v>
      </c>
      <c r="G382" s="5">
        <v>0</v>
      </c>
      <c r="H382" s="5">
        <v>13300261.316</v>
      </c>
      <c r="I382" s="5">
        <v>39229015.212099999</v>
      </c>
      <c r="J382" s="6">
        <f t="shared" si="27"/>
        <v>149787816.7053</v>
      </c>
      <c r="K382" s="11"/>
      <c r="L382" s="150"/>
      <c r="M382" s="142"/>
      <c r="N382" s="12">
        <v>10</v>
      </c>
      <c r="O382" s="1" t="s">
        <v>81</v>
      </c>
      <c r="P382" s="5" t="s">
        <v>786</v>
      </c>
      <c r="Q382" s="5">
        <v>96566334.358899996</v>
      </c>
      <c r="R382" s="5">
        <v>0</v>
      </c>
      <c r="S382" s="5">
        <v>13205601.0605</v>
      </c>
      <c r="T382" s="5">
        <v>34854263.499799997</v>
      </c>
      <c r="U382" s="6">
        <f t="shared" si="31"/>
        <v>144626198.9192</v>
      </c>
    </row>
    <row r="383" spans="1:21" ht="25" customHeight="1" x14ac:dyDescent="0.25">
      <c r="A383" s="145"/>
      <c r="B383" s="142"/>
      <c r="C383" s="1">
        <v>19</v>
      </c>
      <c r="D383" s="1" t="s">
        <v>64</v>
      </c>
      <c r="E383" s="5" t="s">
        <v>436</v>
      </c>
      <c r="F383" s="5">
        <v>128332519.71340001</v>
      </c>
      <c r="G383" s="5">
        <v>0</v>
      </c>
      <c r="H383" s="5">
        <v>17549677.842399999</v>
      </c>
      <c r="I383" s="5">
        <v>51026812.505400002</v>
      </c>
      <c r="J383" s="6">
        <f t="shared" si="27"/>
        <v>196909010.06120002</v>
      </c>
      <c r="K383" s="11"/>
      <c r="L383" s="150"/>
      <c r="M383" s="142"/>
      <c r="N383" s="12">
        <v>11</v>
      </c>
      <c r="O383" s="1" t="s">
        <v>81</v>
      </c>
      <c r="P383" s="5" t="s">
        <v>787</v>
      </c>
      <c r="Q383" s="5">
        <v>92495194.930899993</v>
      </c>
      <c r="R383" s="5">
        <v>0</v>
      </c>
      <c r="S383" s="5">
        <v>12648866.2159</v>
      </c>
      <c r="T383" s="5">
        <v>31046232.6919</v>
      </c>
      <c r="U383" s="6">
        <f t="shared" si="31"/>
        <v>136190293.8387</v>
      </c>
    </row>
    <row r="384" spans="1:21" ht="25" customHeight="1" x14ac:dyDescent="0.25">
      <c r="A384" s="145"/>
      <c r="B384" s="142"/>
      <c r="C384" s="1">
        <v>20</v>
      </c>
      <c r="D384" s="1" t="s">
        <v>64</v>
      </c>
      <c r="E384" s="5" t="s">
        <v>437</v>
      </c>
      <c r="F384" s="5">
        <v>107597457.93179999</v>
      </c>
      <c r="G384" s="5">
        <v>0</v>
      </c>
      <c r="H384" s="5">
        <v>14714124.8967</v>
      </c>
      <c r="I384" s="5">
        <v>39486933.660599999</v>
      </c>
      <c r="J384" s="6">
        <f t="shared" si="27"/>
        <v>161798516.48909998</v>
      </c>
      <c r="K384" s="11"/>
      <c r="L384" s="150"/>
      <c r="M384" s="142"/>
      <c r="N384" s="12">
        <v>12</v>
      </c>
      <c r="O384" s="1" t="s">
        <v>81</v>
      </c>
      <c r="P384" s="5" t="s">
        <v>788</v>
      </c>
      <c r="Q384" s="5">
        <v>99168993.943800002</v>
      </c>
      <c r="R384" s="5">
        <v>0</v>
      </c>
      <c r="S384" s="5">
        <v>13561518.9319</v>
      </c>
      <c r="T384" s="5">
        <v>33245922.986099999</v>
      </c>
      <c r="U384" s="6">
        <f t="shared" si="31"/>
        <v>145976435.86179999</v>
      </c>
    </row>
    <row r="385" spans="1:21" ht="25" customHeight="1" x14ac:dyDescent="0.25">
      <c r="A385" s="145"/>
      <c r="B385" s="142"/>
      <c r="C385" s="1">
        <v>21</v>
      </c>
      <c r="D385" s="1" t="s">
        <v>64</v>
      </c>
      <c r="E385" s="5" t="s">
        <v>438</v>
      </c>
      <c r="F385" s="5">
        <v>137147507.6234</v>
      </c>
      <c r="G385" s="5">
        <v>0</v>
      </c>
      <c r="H385" s="5">
        <v>18755141.5733</v>
      </c>
      <c r="I385" s="5">
        <v>51563709.106600001</v>
      </c>
      <c r="J385" s="6">
        <f t="shared" si="27"/>
        <v>207466358.30330002</v>
      </c>
      <c r="K385" s="11"/>
      <c r="L385" s="150"/>
      <c r="M385" s="142"/>
      <c r="N385" s="12">
        <v>13</v>
      </c>
      <c r="O385" s="1" t="s">
        <v>81</v>
      </c>
      <c r="P385" s="5" t="s">
        <v>789</v>
      </c>
      <c r="Q385" s="5">
        <v>107858009.94310001</v>
      </c>
      <c r="R385" s="5">
        <v>0</v>
      </c>
      <c r="S385" s="5">
        <v>14749755.801999999</v>
      </c>
      <c r="T385" s="5">
        <v>38515799.3138</v>
      </c>
      <c r="U385" s="6">
        <f t="shared" si="31"/>
        <v>161123565.0589</v>
      </c>
    </row>
    <row r="386" spans="1:21" ht="25" customHeight="1" x14ac:dyDescent="0.25">
      <c r="A386" s="145"/>
      <c r="B386" s="142"/>
      <c r="C386" s="1">
        <v>22</v>
      </c>
      <c r="D386" s="1" t="s">
        <v>64</v>
      </c>
      <c r="E386" s="5" t="s">
        <v>439</v>
      </c>
      <c r="F386" s="5">
        <v>153440411.3177</v>
      </c>
      <c r="G386" s="5">
        <v>0</v>
      </c>
      <c r="H386" s="5">
        <v>20983222.277899999</v>
      </c>
      <c r="I386" s="5">
        <v>53501873.114500001</v>
      </c>
      <c r="J386" s="6">
        <f t="shared" si="27"/>
        <v>227925506.7101</v>
      </c>
      <c r="K386" s="11"/>
      <c r="L386" s="150"/>
      <c r="M386" s="142"/>
      <c r="N386" s="12">
        <v>14</v>
      </c>
      <c r="O386" s="1" t="s">
        <v>81</v>
      </c>
      <c r="P386" s="5" t="s">
        <v>790</v>
      </c>
      <c r="Q386" s="5">
        <v>118685470.16150001</v>
      </c>
      <c r="R386" s="5">
        <v>0</v>
      </c>
      <c r="S386" s="5">
        <v>16230428.347899999</v>
      </c>
      <c r="T386" s="5">
        <v>43150947.904799998</v>
      </c>
      <c r="U386" s="6">
        <f t="shared" si="31"/>
        <v>178066846.41420001</v>
      </c>
    </row>
    <row r="387" spans="1:21" ht="25" customHeight="1" x14ac:dyDescent="0.25">
      <c r="A387" s="145"/>
      <c r="B387" s="143"/>
      <c r="C387" s="1">
        <v>23</v>
      </c>
      <c r="D387" s="1" t="s">
        <v>64</v>
      </c>
      <c r="E387" s="5" t="s">
        <v>440</v>
      </c>
      <c r="F387" s="5">
        <v>156675916.82530001</v>
      </c>
      <c r="G387" s="5">
        <v>0</v>
      </c>
      <c r="H387" s="5">
        <v>21425682.844000001</v>
      </c>
      <c r="I387" s="5">
        <v>61206536.513400003</v>
      </c>
      <c r="J387" s="6">
        <f t="shared" si="27"/>
        <v>239308136.18270004</v>
      </c>
      <c r="K387" s="11"/>
      <c r="L387" s="150"/>
      <c r="M387" s="142"/>
      <c r="N387" s="12">
        <v>15</v>
      </c>
      <c r="O387" s="1" t="s">
        <v>81</v>
      </c>
      <c r="P387" s="5" t="s">
        <v>791</v>
      </c>
      <c r="Q387" s="5">
        <v>110079586.5308</v>
      </c>
      <c r="R387" s="5">
        <v>0</v>
      </c>
      <c r="S387" s="5">
        <v>15053559.9625</v>
      </c>
      <c r="T387" s="5">
        <v>32354954.8649</v>
      </c>
      <c r="U387" s="6">
        <f t="shared" si="31"/>
        <v>157488101.35820001</v>
      </c>
    </row>
    <row r="388" spans="1:21" ht="25" customHeight="1" x14ac:dyDescent="0.3">
      <c r="A388" s="1"/>
      <c r="B388" s="131" t="s">
        <v>851</v>
      </c>
      <c r="C388" s="132"/>
      <c r="D388" s="133"/>
      <c r="E388" s="14"/>
      <c r="F388" s="14">
        <f>SUM(F365:F387)</f>
        <v>3056846031.3426995</v>
      </c>
      <c r="G388" s="14">
        <f>SUM(G365:G387)</f>
        <v>0</v>
      </c>
      <c r="H388" s="14">
        <f>SUM(H365:H387)</f>
        <v>418028596.21019995</v>
      </c>
      <c r="I388" s="14">
        <f>SUM(I365:I387)</f>
        <v>1129024567.9962003</v>
      </c>
      <c r="J388" s="14">
        <f>SUM(J365:J387)</f>
        <v>4603899195.5490999</v>
      </c>
      <c r="K388" s="36"/>
      <c r="L388" s="150"/>
      <c r="M388" s="142"/>
      <c r="N388" s="12">
        <v>16</v>
      </c>
      <c r="O388" s="1" t="s">
        <v>81</v>
      </c>
      <c r="P388" s="5" t="s">
        <v>792</v>
      </c>
      <c r="Q388" s="5">
        <v>114721796.0555</v>
      </c>
      <c r="R388" s="5">
        <v>0</v>
      </c>
      <c r="S388" s="5">
        <v>15688389.5584</v>
      </c>
      <c r="T388" s="5">
        <v>36434076.924199998</v>
      </c>
      <c r="U388" s="6">
        <f t="shared" si="31"/>
        <v>166844262.5381</v>
      </c>
    </row>
    <row r="389" spans="1:21" ht="25" customHeight="1" x14ac:dyDescent="0.25">
      <c r="A389" s="145">
        <v>19</v>
      </c>
      <c r="B389" s="141">
        <v>19</v>
      </c>
      <c r="C389" s="1">
        <v>1</v>
      </c>
      <c r="D389" s="1" t="s">
        <v>65</v>
      </c>
      <c r="E389" s="5" t="s">
        <v>441</v>
      </c>
      <c r="F389" s="5">
        <v>100542088.2456</v>
      </c>
      <c r="G389" s="5">
        <v>0</v>
      </c>
      <c r="H389" s="5">
        <v>13749291.779300001</v>
      </c>
      <c r="I389" s="5">
        <v>43201161.402800001</v>
      </c>
      <c r="J389" s="6">
        <f t="shared" si="27"/>
        <v>157492541.42770001</v>
      </c>
      <c r="K389" s="11"/>
      <c r="L389" s="151"/>
      <c r="M389" s="143"/>
      <c r="N389" s="12">
        <v>17</v>
      </c>
      <c r="O389" s="1" t="s">
        <v>81</v>
      </c>
      <c r="P389" s="5" t="s">
        <v>793</v>
      </c>
      <c r="Q389" s="5">
        <v>114449176.9341</v>
      </c>
      <c r="R389" s="5">
        <v>0</v>
      </c>
      <c r="S389" s="5">
        <v>15651108.4564</v>
      </c>
      <c r="T389" s="5">
        <v>35197763.216200002</v>
      </c>
      <c r="U389" s="6">
        <f t="shared" si="31"/>
        <v>165298048.6067</v>
      </c>
    </row>
    <row r="390" spans="1:21" ht="25" customHeight="1" x14ac:dyDescent="0.3">
      <c r="A390" s="145"/>
      <c r="B390" s="142"/>
      <c r="C390" s="1">
        <v>2</v>
      </c>
      <c r="D390" s="1" t="s">
        <v>65</v>
      </c>
      <c r="E390" s="5" t="s">
        <v>442</v>
      </c>
      <c r="F390" s="5">
        <v>102981521.3149</v>
      </c>
      <c r="G390" s="5">
        <v>0</v>
      </c>
      <c r="H390" s="5">
        <v>14082888.163000001</v>
      </c>
      <c r="I390" s="5">
        <v>44544955.1149</v>
      </c>
      <c r="J390" s="6">
        <f t="shared" si="27"/>
        <v>161609364.59279999</v>
      </c>
      <c r="K390" s="11"/>
      <c r="L390" s="18"/>
      <c r="M390" s="131" t="s">
        <v>868</v>
      </c>
      <c r="N390" s="132"/>
      <c r="O390" s="133"/>
      <c r="P390" s="14"/>
      <c r="Q390" s="14">
        <f>SUM(Q373:Q389)</f>
        <v>1938845029.9832001</v>
      </c>
      <c r="R390" s="14">
        <f>SUM(R373:R389)</f>
        <v>0</v>
      </c>
      <c r="S390" s="14">
        <f>SUM(S373:S389)</f>
        <v>265140166.64320001</v>
      </c>
      <c r="T390" s="14">
        <f>SUM(T373:T389)</f>
        <v>634702885.43550003</v>
      </c>
      <c r="U390" s="14">
        <f>SUM(U373:U389)</f>
        <v>2838688082.0619001</v>
      </c>
    </row>
    <row r="391" spans="1:21" ht="25" customHeight="1" x14ac:dyDescent="0.25">
      <c r="A391" s="145"/>
      <c r="B391" s="142"/>
      <c r="C391" s="1">
        <v>3</v>
      </c>
      <c r="D391" s="1" t="s">
        <v>65</v>
      </c>
      <c r="E391" s="5" t="s">
        <v>443</v>
      </c>
      <c r="F391" s="5">
        <v>93898858.481900007</v>
      </c>
      <c r="G391" s="5">
        <v>0</v>
      </c>
      <c r="H391" s="5">
        <v>12840819.4572</v>
      </c>
      <c r="I391" s="5">
        <v>42253894.231899999</v>
      </c>
      <c r="J391" s="6">
        <f t="shared" si="27"/>
        <v>148993572.171</v>
      </c>
      <c r="K391" s="11"/>
      <c r="L391" s="149">
        <v>36</v>
      </c>
      <c r="M391" s="141">
        <v>36</v>
      </c>
      <c r="N391" s="12">
        <v>1</v>
      </c>
      <c r="O391" s="1" t="s">
        <v>82</v>
      </c>
      <c r="P391" s="5" t="s">
        <v>794</v>
      </c>
      <c r="Q391" s="5">
        <v>107727625.0855</v>
      </c>
      <c r="R391" s="5">
        <v>0</v>
      </c>
      <c r="S391" s="5">
        <v>14731925.4636</v>
      </c>
      <c r="T391" s="5">
        <v>37754906.574900001</v>
      </c>
      <c r="U391" s="6">
        <f>Q391+R391+S391+T391</f>
        <v>160214457.12400001</v>
      </c>
    </row>
    <row r="392" spans="1:21" ht="25" customHeight="1" x14ac:dyDescent="0.25">
      <c r="A392" s="145"/>
      <c r="B392" s="142"/>
      <c r="C392" s="1">
        <v>4</v>
      </c>
      <c r="D392" s="1" t="s">
        <v>65</v>
      </c>
      <c r="E392" s="5" t="s">
        <v>444</v>
      </c>
      <c r="F392" s="5">
        <v>101867280.00560001</v>
      </c>
      <c r="G392" s="5">
        <v>0</v>
      </c>
      <c r="H392" s="5">
        <v>13930513.8773</v>
      </c>
      <c r="I392" s="5">
        <v>44436384.369199999</v>
      </c>
      <c r="J392" s="6">
        <f t="shared" si="27"/>
        <v>160234178.25209999</v>
      </c>
      <c r="K392" s="11"/>
      <c r="L392" s="150"/>
      <c r="M392" s="142"/>
      <c r="N392" s="12">
        <v>2</v>
      </c>
      <c r="O392" s="1" t="s">
        <v>82</v>
      </c>
      <c r="P392" s="5" t="s">
        <v>795</v>
      </c>
      <c r="Q392" s="5">
        <v>104307265.83</v>
      </c>
      <c r="R392" s="5">
        <v>0</v>
      </c>
      <c r="S392" s="5">
        <v>14264185.8511</v>
      </c>
      <c r="T392" s="5">
        <v>41499087.044699997</v>
      </c>
      <c r="U392" s="6">
        <f t="shared" ref="U392:U404" si="32">Q392+R392+S392+T392</f>
        <v>160070538.72579998</v>
      </c>
    </row>
    <row r="393" spans="1:21" ht="25" customHeight="1" x14ac:dyDescent="0.25">
      <c r="A393" s="145"/>
      <c r="B393" s="142"/>
      <c r="C393" s="1">
        <v>5</v>
      </c>
      <c r="D393" s="1" t="s">
        <v>65</v>
      </c>
      <c r="E393" s="5" t="s">
        <v>445</v>
      </c>
      <c r="F393" s="5">
        <v>123466496.751</v>
      </c>
      <c r="G393" s="5">
        <v>0</v>
      </c>
      <c r="H393" s="5">
        <v>16884241.399999999</v>
      </c>
      <c r="I393" s="5">
        <v>51840003.072899997</v>
      </c>
      <c r="J393" s="6">
        <f t="shared" ref="J393:J413" si="33">F393+G393+H393+I393</f>
        <v>192190741.22389999</v>
      </c>
      <c r="K393" s="11"/>
      <c r="L393" s="150"/>
      <c r="M393" s="142"/>
      <c r="N393" s="12">
        <v>3</v>
      </c>
      <c r="O393" s="1" t="s">
        <v>82</v>
      </c>
      <c r="P393" s="5" t="s">
        <v>796</v>
      </c>
      <c r="Q393" s="5">
        <v>123099658.9418</v>
      </c>
      <c r="R393" s="5">
        <v>0</v>
      </c>
      <c r="S393" s="5">
        <v>16834075.7414</v>
      </c>
      <c r="T393" s="5">
        <v>43573845.4683</v>
      </c>
      <c r="U393" s="6">
        <f t="shared" si="32"/>
        <v>183507580.15149999</v>
      </c>
    </row>
    <row r="394" spans="1:21" ht="25" customHeight="1" x14ac:dyDescent="0.25">
      <c r="A394" s="145"/>
      <c r="B394" s="142"/>
      <c r="C394" s="1">
        <v>6</v>
      </c>
      <c r="D394" s="1" t="s">
        <v>65</v>
      </c>
      <c r="E394" s="5" t="s">
        <v>446</v>
      </c>
      <c r="F394" s="5">
        <v>98366365.316200003</v>
      </c>
      <c r="G394" s="5">
        <v>0</v>
      </c>
      <c r="H394" s="5">
        <v>13451758.1801</v>
      </c>
      <c r="I394" s="5">
        <v>42928811.603299998</v>
      </c>
      <c r="J394" s="6">
        <f t="shared" si="33"/>
        <v>154746935.09959999</v>
      </c>
      <c r="K394" s="11"/>
      <c r="L394" s="150"/>
      <c r="M394" s="142"/>
      <c r="N394" s="12">
        <v>4</v>
      </c>
      <c r="O394" s="1" t="s">
        <v>82</v>
      </c>
      <c r="P394" s="5" t="s">
        <v>797</v>
      </c>
      <c r="Q394" s="5">
        <v>135866110.99450001</v>
      </c>
      <c r="R394" s="5">
        <v>0</v>
      </c>
      <c r="S394" s="5">
        <v>18579908.529599998</v>
      </c>
      <c r="T394" s="5">
        <v>47457221.353200004</v>
      </c>
      <c r="U394" s="6">
        <f t="shared" si="32"/>
        <v>201903240.87730002</v>
      </c>
    </row>
    <row r="395" spans="1:21" ht="25" customHeight="1" x14ac:dyDescent="0.25">
      <c r="A395" s="145"/>
      <c r="B395" s="142"/>
      <c r="C395" s="1">
        <v>7</v>
      </c>
      <c r="D395" s="1" t="s">
        <v>65</v>
      </c>
      <c r="E395" s="5" t="s">
        <v>447</v>
      </c>
      <c r="F395" s="5">
        <v>158774012.8813</v>
      </c>
      <c r="G395" s="5">
        <v>0</v>
      </c>
      <c r="H395" s="5">
        <v>21712600.843800001</v>
      </c>
      <c r="I395" s="5">
        <v>63727241.181500003</v>
      </c>
      <c r="J395" s="6">
        <f t="shared" si="33"/>
        <v>244213854.9066</v>
      </c>
      <c r="K395" s="11"/>
      <c r="L395" s="150"/>
      <c r="M395" s="142"/>
      <c r="N395" s="12">
        <v>5</v>
      </c>
      <c r="O395" s="1" t="s">
        <v>82</v>
      </c>
      <c r="P395" s="5" t="s">
        <v>798</v>
      </c>
      <c r="Q395" s="5">
        <v>118256970.1337</v>
      </c>
      <c r="R395" s="5">
        <v>0</v>
      </c>
      <c r="S395" s="5">
        <v>16171830.282</v>
      </c>
      <c r="T395" s="5">
        <v>42978636.140500002</v>
      </c>
      <c r="U395" s="6">
        <f t="shared" si="32"/>
        <v>177407436.5562</v>
      </c>
    </row>
    <row r="396" spans="1:21" ht="25" customHeight="1" x14ac:dyDescent="0.25">
      <c r="A396" s="145"/>
      <c r="B396" s="142"/>
      <c r="C396" s="1">
        <v>8</v>
      </c>
      <c r="D396" s="1" t="s">
        <v>65</v>
      </c>
      <c r="E396" s="5" t="s">
        <v>448</v>
      </c>
      <c r="F396" s="5">
        <v>108175241.4876</v>
      </c>
      <c r="G396" s="5">
        <v>0</v>
      </c>
      <c r="H396" s="5">
        <v>14793137.724300001</v>
      </c>
      <c r="I396" s="5">
        <v>46039690.690700002</v>
      </c>
      <c r="J396" s="6">
        <f t="shared" si="33"/>
        <v>169008069.90259999</v>
      </c>
      <c r="K396" s="11"/>
      <c r="L396" s="150"/>
      <c r="M396" s="142"/>
      <c r="N396" s="12">
        <v>6</v>
      </c>
      <c r="O396" s="1" t="s">
        <v>82</v>
      </c>
      <c r="P396" s="5" t="s">
        <v>799</v>
      </c>
      <c r="Q396" s="5">
        <v>164206616.67219999</v>
      </c>
      <c r="R396" s="5">
        <v>0</v>
      </c>
      <c r="S396" s="5">
        <v>22455518.123</v>
      </c>
      <c r="T396" s="5">
        <v>57965678.113700002</v>
      </c>
      <c r="U396" s="6">
        <f t="shared" si="32"/>
        <v>244627812.90889999</v>
      </c>
    </row>
    <row r="397" spans="1:21" ht="25" customHeight="1" x14ac:dyDescent="0.25">
      <c r="A397" s="145"/>
      <c r="B397" s="142"/>
      <c r="C397" s="1">
        <v>9</v>
      </c>
      <c r="D397" s="1" t="s">
        <v>65</v>
      </c>
      <c r="E397" s="5" t="s">
        <v>449</v>
      </c>
      <c r="F397" s="5">
        <v>116284185.5314</v>
      </c>
      <c r="G397" s="5">
        <v>0</v>
      </c>
      <c r="H397" s="5">
        <v>15902048.8244</v>
      </c>
      <c r="I397" s="5">
        <v>47501368.404200003</v>
      </c>
      <c r="J397" s="6">
        <f t="shared" si="33"/>
        <v>179687602.75999999</v>
      </c>
      <c r="K397" s="11"/>
      <c r="L397" s="150"/>
      <c r="M397" s="142"/>
      <c r="N397" s="12">
        <v>7</v>
      </c>
      <c r="O397" s="1" t="s">
        <v>82</v>
      </c>
      <c r="P397" s="5" t="s">
        <v>800</v>
      </c>
      <c r="Q397" s="5">
        <v>124707801.4014</v>
      </c>
      <c r="R397" s="5">
        <v>0</v>
      </c>
      <c r="S397" s="5">
        <v>17053991.8013</v>
      </c>
      <c r="T397" s="5">
        <v>49424751.4824</v>
      </c>
      <c r="U397" s="6">
        <f t="shared" si="32"/>
        <v>191186544.68509999</v>
      </c>
    </row>
    <row r="398" spans="1:21" ht="25" customHeight="1" x14ac:dyDescent="0.25">
      <c r="A398" s="145"/>
      <c r="B398" s="142"/>
      <c r="C398" s="1">
        <v>10</v>
      </c>
      <c r="D398" s="1" t="s">
        <v>65</v>
      </c>
      <c r="E398" s="5" t="s">
        <v>450</v>
      </c>
      <c r="F398" s="5">
        <v>117098607.02150001</v>
      </c>
      <c r="G398" s="5">
        <v>0</v>
      </c>
      <c r="H398" s="5">
        <v>16013422.268999999</v>
      </c>
      <c r="I398" s="5">
        <v>49388015.844899997</v>
      </c>
      <c r="J398" s="6">
        <f t="shared" si="33"/>
        <v>182500045.1354</v>
      </c>
      <c r="K398" s="11"/>
      <c r="L398" s="150"/>
      <c r="M398" s="142"/>
      <c r="N398" s="12">
        <v>8</v>
      </c>
      <c r="O398" s="1" t="s">
        <v>82</v>
      </c>
      <c r="P398" s="5" t="s">
        <v>410</v>
      </c>
      <c r="Q398" s="5">
        <v>113143931.3273</v>
      </c>
      <c r="R398" s="5">
        <v>0</v>
      </c>
      <c r="S398" s="5">
        <v>15472614.026799999</v>
      </c>
      <c r="T398" s="5">
        <v>40803865.097900003</v>
      </c>
      <c r="U398" s="6">
        <f t="shared" si="32"/>
        <v>169420410.45199999</v>
      </c>
    </row>
    <row r="399" spans="1:21" ht="25" customHeight="1" x14ac:dyDescent="0.25">
      <c r="A399" s="145"/>
      <c r="B399" s="142"/>
      <c r="C399" s="1">
        <v>11</v>
      </c>
      <c r="D399" s="1" t="s">
        <v>65</v>
      </c>
      <c r="E399" s="5" t="s">
        <v>451</v>
      </c>
      <c r="F399" s="5">
        <v>108534225.02159999</v>
      </c>
      <c r="G399" s="5">
        <v>0</v>
      </c>
      <c r="H399" s="5">
        <v>14842229.2982</v>
      </c>
      <c r="I399" s="5">
        <v>41275079.456299998</v>
      </c>
      <c r="J399" s="6">
        <f t="shared" si="33"/>
        <v>164651533.77609998</v>
      </c>
      <c r="K399" s="11"/>
      <c r="L399" s="150"/>
      <c r="M399" s="142"/>
      <c r="N399" s="12">
        <v>9</v>
      </c>
      <c r="O399" s="1" t="s">
        <v>82</v>
      </c>
      <c r="P399" s="5" t="s">
        <v>801</v>
      </c>
      <c r="Q399" s="5">
        <v>122311789.3611</v>
      </c>
      <c r="R399" s="5">
        <v>0</v>
      </c>
      <c r="S399" s="5">
        <v>16726333.312899999</v>
      </c>
      <c r="T399" s="5">
        <v>43508317.066200003</v>
      </c>
      <c r="U399" s="6">
        <f t="shared" si="32"/>
        <v>182546439.74019998</v>
      </c>
    </row>
    <row r="400" spans="1:21" ht="25" customHeight="1" x14ac:dyDescent="0.25">
      <c r="A400" s="145"/>
      <c r="B400" s="142"/>
      <c r="C400" s="1">
        <v>12</v>
      </c>
      <c r="D400" s="1" t="s">
        <v>65</v>
      </c>
      <c r="E400" s="5" t="s">
        <v>452</v>
      </c>
      <c r="F400" s="5">
        <v>106329234.0319</v>
      </c>
      <c r="G400" s="5">
        <v>0</v>
      </c>
      <c r="H400" s="5">
        <v>14540693.2448</v>
      </c>
      <c r="I400" s="5">
        <v>45272815.407899998</v>
      </c>
      <c r="J400" s="6">
        <f t="shared" si="33"/>
        <v>166142742.6846</v>
      </c>
      <c r="K400" s="11"/>
      <c r="L400" s="150"/>
      <c r="M400" s="142"/>
      <c r="N400" s="12">
        <v>10</v>
      </c>
      <c r="O400" s="1" t="s">
        <v>82</v>
      </c>
      <c r="P400" s="5" t="s">
        <v>802</v>
      </c>
      <c r="Q400" s="5">
        <v>161441587.0352</v>
      </c>
      <c r="R400" s="5">
        <v>0</v>
      </c>
      <c r="S400" s="5">
        <v>22077395.886599999</v>
      </c>
      <c r="T400" s="5">
        <v>50308503.928099997</v>
      </c>
      <c r="U400" s="6">
        <f t="shared" si="32"/>
        <v>233827486.84989998</v>
      </c>
    </row>
    <row r="401" spans="1:21" ht="25" customHeight="1" x14ac:dyDescent="0.25">
      <c r="A401" s="145"/>
      <c r="B401" s="142"/>
      <c r="C401" s="1">
        <v>13</v>
      </c>
      <c r="D401" s="1" t="s">
        <v>65</v>
      </c>
      <c r="E401" s="5" t="s">
        <v>453</v>
      </c>
      <c r="F401" s="5">
        <v>111099016.38420001</v>
      </c>
      <c r="G401" s="5">
        <v>0</v>
      </c>
      <c r="H401" s="5">
        <v>15192968.6295</v>
      </c>
      <c r="I401" s="5">
        <v>46298699.880900003</v>
      </c>
      <c r="J401" s="6">
        <f t="shared" si="33"/>
        <v>172590684.8946</v>
      </c>
      <c r="K401" s="11"/>
      <c r="L401" s="150"/>
      <c r="M401" s="142"/>
      <c r="N401" s="12">
        <v>11</v>
      </c>
      <c r="O401" s="1" t="s">
        <v>82</v>
      </c>
      <c r="P401" s="5" t="s">
        <v>803</v>
      </c>
      <c r="Q401" s="5">
        <v>100800892.81640001</v>
      </c>
      <c r="R401" s="5">
        <v>0</v>
      </c>
      <c r="S401" s="5">
        <v>13784683.7193</v>
      </c>
      <c r="T401" s="5">
        <v>37198544.430500001</v>
      </c>
      <c r="U401" s="6">
        <f t="shared" si="32"/>
        <v>151784120.96619999</v>
      </c>
    </row>
    <row r="402" spans="1:21" ht="25" customHeight="1" x14ac:dyDescent="0.25">
      <c r="A402" s="145"/>
      <c r="B402" s="142"/>
      <c r="C402" s="1">
        <v>14</v>
      </c>
      <c r="D402" s="1" t="s">
        <v>65</v>
      </c>
      <c r="E402" s="5" t="s">
        <v>454</v>
      </c>
      <c r="F402" s="5">
        <v>99100821.157000005</v>
      </c>
      <c r="G402" s="5">
        <v>0</v>
      </c>
      <c r="H402" s="5">
        <v>13552196.194</v>
      </c>
      <c r="I402" s="5">
        <v>42224779.820100002</v>
      </c>
      <c r="J402" s="6">
        <f t="shared" si="33"/>
        <v>154877797.17110002</v>
      </c>
      <c r="K402" s="11"/>
      <c r="L402" s="150"/>
      <c r="M402" s="142"/>
      <c r="N402" s="12">
        <v>12</v>
      </c>
      <c r="O402" s="1" t="s">
        <v>82</v>
      </c>
      <c r="P402" s="5" t="s">
        <v>804</v>
      </c>
      <c r="Q402" s="5">
        <v>116426697.302</v>
      </c>
      <c r="R402" s="5">
        <v>0</v>
      </c>
      <c r="S402" s="5">
        <v>15921537.5375</v>
      </c>
      <c r="T402" s="5">
        <v>43871282.325800002</v>
      </c>
      <c r="U402" s="6">
        <f t="shared" si="32"/>
        <v>176219517.16530001</v>
      </c>
    </row>
    <row r="403" spans="1:21" ht="25" customHeight="1" x14ac:dyDescent="0.25">
      <c r="A403" s="145"/>
      <c r="B403" s="142"/>
      <c r="C403" s="1">
        <v>15</v>
      </c>
      <c r="D403" s="1" t="s">
        <v>65</v>
      </c>
      <c r="E403" s="5" t="s">
        <v>455</v>
      </c>
      <c r="F403" s="5">
        <v>98583689.101300001</v>
      </c>
      <c r="G403" s="5">
        <v>0</v>
      </c>
      <c r="H403" s="5">
        <v>13481477.5562</v>
      </c>
      <c r="I403" s="5">
        <v>38364729.025899999</v>
      </c>
      <c r="J403" s="6">
        <f t="shared" si="33"/>
        <v>150429895.68340001</v>
      </c>
      <c r="K403" s="11"/>
      <c r="L403" s="150"/>
      <c r="M403" s="142"/>
      <c r="N403" s="12">
        <v>13</v>
      </c>
      <c r="O403" s="1" t="s">
        <v>82</v>
      </c>
      <c r="P403" s="5" t="s">
        <v>805</v>
      </c>
      <c r="Q403" s="5">
        <v>123350258.37199999</v>
      </c>
      <c r="R403" s="5">
        <v>0</v>
      </c>
      <c r="S403" s="5">
        <v>16868345.6153</v>
      </c>
      <c r="T403" s="5">
        <v>48136082.1752</v>
      </c>
      <c r="U403" s="6">
        <f t="shared" si="32"/>
        <v>188354686.16249996</v>
      </c>
    </row>
    <row r="404" spans="1:21" ht="25" customHeight="1" x14ac:dyDescent="0.25">
      <c r="A404" s="145"/>
      <c r="B404" s="142"/>
      <c r="C404" s="1">
        <v>16</v>
      </c>
      <c r="D404" s="1" t="s">
        <v>65</v>
      </c>
      <c r="E404" s="5" t="s">
        <v>456</v>
      </c>
      <c r="F404" s="5">
        <v>106546378.8196</v>
      </c>
      <c r="G404" s="5">
        <v>0</v>
      </c>
      <c r="H404" s="5">
        <v>14570388.1427</v>
      </c>
      <c r="I404" s="5">
        <v>45456395.617899999</v>
      </c>
      <c r="J404" s="6">
        <f t="shared" si="33"/>
        <v>166573162.58020002</v>
      </c>
      <c r="K404" s="11"/>
      <c r="L404" s="151"/>
      <c r="M404" s="143"/>
      <c r="N404" s="12">
        <v>14</v>
      </c>
      <c r="O404" s="1" t="s">
        <v>82</v>
      </c>
      <c r="P404" s="5" t="s">
        <v>806</v>
      </c>
      <c r="Q404" s="5">
        <v>136228887.49419999</v>
      </c>
      <c r="R404" s="5">
        <v>0</v>
      </c>
      <c r="S404" s="5">
        <v>18629518.797699999</v>
      </c>
      <c r="T404" s="5">
        <v>50471024.433799997</v>
      </c>
      <c r="U404" s="6">
        <f t="shared" si="32"/>
        <v>205329430.72569996</v>
      </c>
    </row>
    <row r="405" spans="1:21" ht="25" customHeight="1" x14ac:dyDescent="0.3">
      <c r="A405" s="145"/>
      <c r="B405" s="142"/>
      <c r="C405" s="1">
        <v>17</v>
      </c>
      <c r="D405" s="1" t="s">
        <v>65</v>
      </c>
      <c r="E405" s="5" t="s">
        <v>457</v>
      </c>
      <c r="F405" s="5">
        <v>121668578.5508</v>
      </c>
      <c r="G405" s="5">
        <v>0</v>
      </c>
      <c r="H405" s="5">
        <v>16638373.203299999</v>
      </c>
      <c r="I405" s="5">
        <v>52257001.995800003</v>
      </c>
      <c r="J405" s="6">
        <f t="shared" si="33"/>
        <v>190563953.74989998</v>
      </c>
      <c r="K405" s="11"/>
      <c r="L405" s="18"/>
      <c r="M405" s="131" t="s">
        <v>869</v>
      </c>
      <c r="N405" s="132"/>
      <c r="O405" s="133"/>
      <c r="P405" s="14"/>
      <c r="Q405" s="14">
        <f>SUM(Q391:Q404)</f>
        <v>1751876092.7673001</v>
      </c>
      <c r="R405" s="14">
        <f>SUM(R391:R404)</f>
        <v>0</v>
      </c>
      <c r="S405" s="14">
        <f>SUM(S391:S404)</f>
        <v>239571864.68809998</v>
      </c>
      <c r="T405" s="14">
        <f>SUM(T391:T404)</f>
        <v>634951745.63520002</v>
      </c>
      <c r="U405" s="14">
        <f>SUM(U391:U404)</f>
        <v>2626399703.0905995</v>
      </c>
    </row>
    <row r="406" spans="1:21" ht="25" customHeight="1" x14ac:dyDescent="0.25">
      <c r="A406" s="145"/>
      <c r="B406" s="142"/>
      <c r="C406" s="1">
        <v>18</v>
      </c>
      <c r="D406" s="1" t="s">
        <v>65</v>
      </c>
      <c r="E406" s="5" t="s">
        <v>458</v>
      </c>
      <c r="F406" s="5">
        <v>146278685.1789</v>
      </c>
      <c r="G406" s="5">
        <v>0</v>
      </c>
      <c r="H406" s="5">
        <v>20003844.745099999</v>
      </c>
      <c r="I406" s="5">
        <v>58968419.268100001</v>
      </c>
      <c r="J406" s="6">
        <f t="shared" si="33"/>
        <v>225250949.19209999</v>
      </c>
      <c r="K406" s="11"/>
      <c r="L406" s="149">
        <v>37</v>
      </c>
      <c r="M406" s="141">
        <v>37</v>
      </c>
      <c r="N406" s="12">
        <v>1</v>
      </c>
      <c r="O406" s="1" t="s">
        <v>83</v>
      </c>
      <c r="P406" s="5" t="s">
        <v>807</v>
      </c>
      <c r="Q406" s="5">
        <v>89988819.984400004</v>
      </c>
      <c r="R406" s="5">
        <v>0</v>
      </c>
      <c r="S406" s="5">
        <v>12306115.4232</v>
      </c>
      <c r="T406" s="5">
        <v>222007118.47060001</v>
      </c>
      <c r="U406" s="6">
        <f>Q406+R406+S406+T406</f>
        <v>324302053.87819999</v>
      </c>
    </row>
    <row r="407" spans="1:21" ht="25" customHeight="1" x14ac:dyDescent="0.25">
      <c r="A407" s="145"/>
      <c r="B407" s="142"/>
      <c r="C407" s="1">
        <v>19</v>
      </c>
      <c r="D407" s="1" t="s">
        <v>65</v>
      </c>
      <c r="E407" s="5" t="s">
        <v>459</v>
      </c>
      <c r="F407" s="5">
        <v>100570209.5924</v>
      </c>
      <c r="G407" s="5">
        <v>0</v>
      </c>
      <c r="H407" s="5">
        <v>13753137.4186</v>
      </c>
      <c r="I407" s="5">
        <v>44027607.960299999</v>
      </c>
      <c r="J407" s="6">
        <f t="shared" si="33"/>
        <v>158350954.97130001</v>
      </c>
      <c r="K407" s="11"/>
      <c r="L407" s="150"/>
      <c r="M407" s="142"/>
      <c r="N407" s="12">
        <v>2</v>
      </c>
      <c r="O407" s="1" t="s">
        <v>83</v>
      </c>
      <c r="P407" s="5" t="s">
        <v>808</v>
      </c>
      <c r="Q407" s="5">
        <v>229720157.8197</v>
      </c>
      <c r="R407" s="5">
        <v>0</v>
      </c>
      <c r="S407" s="5">
        <v>31414599.920899998</v>
      </c>
      <c r="T407" s="5">
        <v>282427745.30369997</v>
      </c>
      <c r="U407" s="6">
        <f t="shared" ref="U407:U411" si="34">Q407+R407+S407+T407</f>
        <v>543562503.04429996</v>
      </c>
    </row>
    <row r="408" spans="1:21" ht="25" customHeight="1" x14ac:dyDescent="0.25">
      <c r="A408" s="145"/>
      <c r="B408" s="142"/>
      <c r="C408" s="1">
        <v>20</v>
      </c>
      <c r="D408" s="1" t="s">
        <v>65</v>
      </c>
      <c r="E408" s="5" t="s">
        <v>460</v>
      </c>
      <c r="F408" s="5">
        <v>96906095.084199995</v>
      </c>
      <c r="G408" s="5">
        <v>0</v>
      </c>
      <c r="H408" s="5">
        <v>13252063.884400001</v>
      </c>
      <c r="I408" s="5">
        <v>41497171.2368</v>
      </c>
      <c r="J408" s="6">
        <f t="shared" si="33"/>
        <v>151655330.20539999</v>
      </c>
      <c r="K408" s="11"/>
      <c r="L408" s="150"/>
      <c r="M408" s="142"/>
      <c r="N408" s="12">
        <v>3</v>
      </c>
      <c r="O408" s="1" t="s">
        <v>83</v>
      </c>
      <c r="P408" s="5" t="s">
        <v>809</v>
      </c>
      <c r="Q408" s="5">
        <v>129395082.8653</v>
      </c>
      <c r="R408" s="5">
        <v>0</v>
      </c>
      <c r="S408" s="5">
        <v>17694985.0572</v>
      </c>
      <c r="T408" s="5">
        <v>236167629.98300001</v>
      </c>
      <c r="U408" s="6">
        <f t="shared" si="34"/>
        <v>383257697.90550005</v>
      </c>
    </row>
    <row r="409" spans="1:21" ht="25" customHeight="1" x14ac:dyDescent="0.25">
      <c r="A409" s="145"/>
      <c r="B409" s="142"/>
      <c r="C409" s="1">
        <v>21</v>
      </c>
      <c r="D409" s="1" t="s">
        <v>65</v>
      </c>
      <c r="E409" s="5" t="s">
        <v>461</v>
      </c>
      <c r="F409" s="5">
        <v>141193181.86090001</v>
      </c>
      <c r="G409" s="5">
        <v>0</v>
      </c>
      <c r="H409" s="5">
        <v>19308394.012200002</v>
      </c>
      <c r="I409" s="5">
        <v>59259227.772500001</v>
      </c>
      <c r="J409" s="6">
        <f t="shared" si="33"/>
        <v>219760803.64560002</v>
      </c>
      <c r="K409" s="11"/>
      <c r="L409" s="150"/>
      <c r="M409" s="142"/>
      <c r="N409" s="12">
        <v>4</v>
      </c>
      <c r="O409" s="1" t="s">
        <v>83</v>
      </c>
      <c r="P409" s="5" t="s">
        <v>810</v>
      </c>
      <c r="Q409" s="5">
        <v>110893301.4813</v>
      </c>
      <c r="R409" s="5">
        <v>0</v>
      </c>
      <c r="S409" s="5">
        <v>15164836.786699999</v>
      </c>
      <c r="T409" s="5">
        <v>230340888.0916</v>
      </c>
      <c r="U409" s="6">
        <f t="shared" si="34"/>
        <v>356399026.35960001</v>
      </c>
    </row>
    <row r="410" spans="1:21" ht="25" customHeight="1" x14ac:dyDescent="0.25">
      <c r="A410" s="145"/>
      <c r="B410" s="142"/>
      <c r="C410" s="1">
        <v>22</v>
      </c>
      <c r="D410" s="1" t="s">
        <v>65</v>
      </c>
      <c r="E410" s="5" t="s">
        <v>462</v>
      </c>
      <c r="F410" s="5">
        <v>93969548.170499995</v>
      </c>
      <c r="G410" s="5">
        <v>0</v>
      </c>
      <c r="H410" s="5">
        <v>12850486.385500001</v>
      </c>
      <c r="I410" s="5">
        <v>40455009.542300001</v>
      </c>
      <c r="J410" s="6">
        <f t="shared" si="33"/>
        <v>147275044.09829998</v>
      </c>
      <c r="K410" s="11"/>
      <c r="L410" s="150"/>
      <c r="M410" s="142"/>
      <c r="N410" s="12">
        <v>5</v>
      </c>
      <c r="O410" s="1" t="s">
        <v>83</v>
      </c>
      <c r="P410" s="5" t="s">
        <v>811</v>
      </c>
      <c r="Q410" s="5">
        <v>105367492.4279</v>
      </c>
      <c r="R410" s="5">
        <v>0</v>
      </c>
      <c r="S410" s="5">
        <v>14409173.5384</v>
      </c>
      <c r="T410" s="5">
        <v>225272882.8723</v>
      </c>
      <c r="U410" s="6">
        <f t="shared" si="34"/>
        <v>345049548.83859998</v>
      </c>
    </row>
    <row r="411" spans="1:21" ht="25" customHeight="1" x14ac:dyDescent="0.25">
      <c r="A411" s="145"/>
      <c r="B411" s="142"/>
      <c r="C411" s="1">
        <v>23</v>
      </c>
      <c r="D411" s="1" t="s">
        <v>65</v>
      </c>
      <c r="E411" s="5" t="s">
        <v>463</v>
      </c>
      <c r="F411" s="5">
        <v>94834523.4322</v>
      </c>
      <c r="G411" s="5">
        <v>0</v>
      </c>
      <c r="H411" s="5">
        <v>12968773.1394</v>
      </c>
      <c r="I411" s="5">
        <v>40063097.677299999</v>
      </c>
      <c r="J411" s="6">
        <f t="shared" si="33"/>
        <v>147866394.2489</v>
      </c>
      <c r="K411" s="11"/>
      <c r="L411" s="151"/>
      <c r="M411" s="143"/>
      <c r="N411" s="12">
        <v>6</v>
      </c>
      <c r="O411" s="1" t="s">
        <v>83</v>
      </c>
      <c r="P411" s="5" t="s">
        <v>812</v>
      </c>
      <c r="Q411" s="5">
        <v>108385001.5556</v>
      </c>
      <c r="R411" s="5">
        <v>0</v>
      </c>
      <c r="S411" s="5">
        <v>14821822.75</v>
      </c>
      <c r="T411" s="5">
        <v>224305478.93239999</v>
      </c>
      <c r="U411" s="6">
        <f t="shared" si="34"/>
        <v>347512303.23799998</v>
      </c>
    </row>
    <row r="412" spans="1:21" ht="25" customHeight="1" thickBot="1" x14ac:dyDescent="0.35">
      <c r="A412" s="145"/>
      <c r="B412" s="142"/>
      <c r="C412" s="1">
        <v>24</v>
      </c>
      <c r="D412" s="1" t="s">
        <v>65</v>
      </c>
      <c r="E412" s="5" t="s">
        <v>464</v>
      </c>
      <c r="F412" s="5">
        <v>122347945.8522</v>
      </c>
      <c r="G412" s="5">
        <v>0</v>
      </c>
      <c r="H412" s="5">
        <v>16731277.7711</v>
      </c>
      <c r="I412" s="5">
        <v>50806483.408399999</v>
      </c>
      <c r="J412" s="6">
        <f t="shared" si="33"/>
        <v>189885707.03170002</v>
      </c>
      <c r="K412" s="11"/>
      <c r="L412" s="18"/>
      <c r="M412" s="131" t="s">
        <v>919</v>
      </c>
      <c r="N412" s="132"/>
      <c r="O412" s="133"/>
      <c r="P412" s="19">
        <v>0</v>
      </c>
      <c r="Q412" s="19">
        <f>SUM(Q406:Q411)</f>
        <v>773749856.1342001</v>
      </c>
      <c r="R412" s="19">
        <f>SUM(R406:R411)</f>
        <v>0</v>
      </c>
      <c r="S412" s="19">
        <f>SUM(S406:S411)</f>
        <v>105811533.47639999</v>
      </c>
      <c r="T412" s="19">
        <f>SUM(T406:T411)</f>
        <v>1420521743.6536</v>
      </c>
      <c r="U412" s="19">
        <f>SUM(U406:U411)</f>
        <v>2300083133.2642002</v>
      </c>
    </row>
    <row r="413" spans="1:21" ht="25" customHeight="1" thickTop="1" thickBot="1" x14ac:dyDescent="0.35">
      <c r="A413" s="145"/>
      <c r="B413" s="142"/>
      <c r="C413" s="1">
        <v>25</v>
      </c>
      <c r="D413" s="1" t="s">
        <v>65</v>
      </c>
      <c r="E413" s="5" t="s">
        <v>465</v>
      </c>
      <c r="F413" s="5">
        <v>125012471.6443</v>
      </c>
      <c r="G413" s="5">
        <v>0</v>
      </c>
      <c r="H413" s="5">
        <v>17095655.945500001</v>
      </c>
      <c r="I413" s="5">
        <v>53424095.560699999</v>
      </c>
      <c r="J413" s="6">
        <f t="shared" si="33"/>
        <v>195532223.1505</v>
      </c>
      <c r="K413" s="11"/>
      <c r="L413" s="131"/>
      <c r="M413" s="132"/>
      <c r="N413" s="132"/>
      <c r="O413" s="133"/>
      <c r="P413" s="10">
        <v>0</v>
      </c>
      <c r="Q413" s="10">
        <v>85157513942.119995</v>
      </c>
      <c r="R413" s="10">
        <f>-1048157804.45</f>
        <v>-1048157804.45</v>
      </c>
      <c r="S413" s="10">
        <v>11645426575.290001</v>
      </c>
      <c r="T413" s="10">
        <v>39147428738.75</v>
      </c>
      <c r="U413" s="10">
        <f>Q413+R413+S413+T413</f>
        <v>134902211451.70999</v>
      </c>
    </row>
    <row r="414" spans="1:21" ht="13" thickTop="1" x14ac:dyDescent="0.25">
      <c r="D414" t="s">
        <v>46</v>
      </c>
      <c r="E414" s="107"/>
      <c r="F414" s="107">
        <f>SUM(F389:F413)</f>
        <v>2794429260.9190001</v>
      </c>
      <c r="G414" s="107">
        <f>SUM(G389:G413)</f>
        <v>0</v>
      </c>
      <c r="H414" s="107">
        <f>SUM(H389:H413)</f>
        <v>382142682.08890003</v>
      </c>
      <c r="I414" s="107">
        <f>SUM(I389:I413)</f>
        <v>1175512139.5474999</v>
      </c>
      <c r="J414" s="107">
        <f>SUM(J389:J413)</f>
        <v>4352084082.5553999</v>
      </c>
      <c r="K414" s="106">
        <v>0</v>
      </c>
      <c r="L414" s="108"/>
      <c r="M414" s="108"/>
      <c r="N414" s="108"/>
      <c r="O414" s="108"/>
      <c r="P414" s="106"/>
      <c r="Q414" s="106"/>
      <c r="R414" s="106"/>
      <c r="S414" s="106"/>
      <c r="T414" s="106"/>
      <c r="U414" s="106"/>
    </row>
    <row r="415" spans="1:21" x14ac:dyDescent="0.25">
      <c r="J415" s="37"/>
      <c r="P415" s="33"/>
      <c r="Q415" s="33"/>
      <c r="R415" s="37"/>
      <c r="S415" s="33"/>
      <c r="T415" s="33"/>
      <c r="U415" s="34"/>
    </row>
  </sheetData>
  <mergeCells count="118">
    <mergeCell ref="L159:L183"/>
    <mergeCell ref="M159:M183"/>
    <mergeCell ref="M184:O184"/>
    <mergeCell ref="L185:L204"/>
    <mergeCell ref="M185:M204"/>
    <mergeCell ref="M205:O205"/>
    <mergeCell ref="L124:L143"/>
    <mergeCell ref="M124:M143"/>
    <mergeCell ref="M144:O144"/>
    <mergeCell ref="L145:L157"/>
    <mergeCell ref="M145:M157"/>
    <mergeCell ref="M158:O158"/>
    <mergeCell ref="L256:L288"/>
    <mergeCell ref="M256:M288"/>
    <mergeCell ref="M289:O289"/>
    <mergeCell ref="L290:L306"/>
    <mergeCell ref="M290:M306"/>
    <mergeCell ref="M307:O307"/>
    <mergeCell ref="L206:L223"/>
    <mergeCell ref="M206:M223"/>
    <mergeCell ref="M224:O224"/>
    <mergeCell ref="L225:L254"/>
    <mergeCell ref="M225:M254"/>
    <mergeCell ref="M255:O255"/>
    <mergeCell ref="L356:L371"/>
    <mergeCell ref="M356:M371"/>
    <mergeCell ref="M372:O372"/>
    <mergeCell ref="L373:L389"/>
    <mergeCell ref="M373:M389"/>
    <mergeCell ref="L308:L330"/>
    <mergeCell ref="M308:M330"/>
    <mergeCell ref="M331:O331"/>
    <mergeCell ref="L332:L354"/>
    <mergeCell ref="M332:M354"/>
    <mergeCell ref="M355:O355"/>
    <mergeCell ref="L406:L411"/>
    <mergeCell ref="M406:M411"/>
    <mergeCell ref="B388:D388"/>
    <mergeCell ref="A389:A413"/>
    <mergeCell ref="B389:B413"/>
    <mergeCell ref="M412:O412"/>
    <mergeCell ref="L413:O413"/>
    <mergeCell ref="M390:O390"/>
    <mergeCell ref="L391:L404"/>
    <mergeCell ref="M391:M404"/>
    <mergeCell ref="M405:O405"/>
    <mergeCell ref="A337:A363"/>
    <mergeCell ref="B337:B363"/>
    <mergeCell ref="B364:D364"/>
    <mergeCell ref="A365:A387"/>
    <mergeCell ref="B365:B387"/>
    <mergeCell ref="B308:D308"/>
    <mergeCell ref="A309:A335"/>
    <mergeCell ref="B309:B335"/>
    <mergeCell ref="B336:D336"/>
    <mergeCell ref="B296:D296"/>
    <mergeCell ref="A203:A227"/>
    <mergeCell ref="B203:B227"/>
    <mergeCell ref="B228:D228"/>
    <mergeCell ref="A229:A241"/>
    <mergeCell ref="B229:B241"/>
    <mergeCell ref="A297:A307"/>
    <mergeCell ref="B297:B307"/>
    <mergeCell ref="A262:A277"/>
    <mergeCell ref="B278:D278"/>
    <mergeCell ref="B262:B277"/>
    <mergeCell ref="A279:A295"/>
    <mergeCell ref="B279:B295"/>
    <mergeCell ref="B155:D155"/>
    <mergeCell ref="B261:D261"/>
    <mergeCell ref="A156:A182"/>
    <mergeCell ref="B156:B182"/>
    <mergeCell ref="B183:D183"/>
    <mergeCell ref="A184:A201"/>
    <mergeCell ref="B184:B201"/>
    <mergeCell ref="B202:D202"/>
    <mergeCell ref="B242:D242"/>
    <mergeCell ref="A243:A260"/>
    <mergeCell ref="B243:B260"/>
    <mergeCell ref="B131:D131"/>
    <mergeCell ref="B47:D47"/>
    <mergeCell ref="A48:A78"/>
    <mergeCell ref="B101:D101"/>
    <mergeCell ref="A102:A121"/>
    <mergeCell ref="B102:B121"/>
    <mergeCell ref="B79:D79"/>
    <mergeCell ref="B80:B100"/>
    <mergeCell ref="A132:A154"/>
    <mergeCell ref="B132:B154"/>
    <mergeCell ref="B122:D122"/>
    <mergeCell ref="M106:O106"/>
    <mergeCell ref="L107:L122"/>
    <mergeCell ref="M107:M122"/>
    <mergeCell ref="B48:B78"/>
    <mergeCell ref="A80:A100"/>
    <mergeCell ref="L85:L105"/>
    <mergeCell ref="A123:A130"/>
    <mergeCell ref="B123:B130"/>
    <mergeCell ref="M123:O123"/>
    <mergeCell ref="L28:L61"/>
    <mergeCell ref="M28:M61"/>
    <mergeCell ref="M62:O62"/>
    <mergeCell ref="L63:L83"/>
    <mergeCell ref="M63:M83"/>
    <mergeCell ref="M84:O84"/>
    <mergeCell ref="M85:M105"/>
    <mergeCell ref="A1:U1"/>
    <mergeCell ref="B4:U4"/>
    <mergeCell ref="B8:B24"/>
    <mergeCell ref="M8:M26"/>
    <mergeCell ref="L8:L26"/>
    <mergeCell ref="A8:A24"/>
    <mergeCell ref="B25:D25"/>
    <mergeCell ref="A26:A46"/>
    <mergeCell ref="B26:B46"/>
    <mergeCell ref="M27:O27"/>
    <mergeCell ref="D8:D24"/>
    <mergeCell ref="O8:O26"/>
  </mergeCells>
  <phoneticPr fontId="3" type="noConversion"/>
  <pageMargins left="0.24" right="0.2" top="0.17" bottom="0.44" header="0.17" footer="0.17"/>
  <pageSetup scale="40" fitToHeight="0" orientation="landscape" r:id="rId1"/>
  <headerFooter alignWithMargins="0">
    <oddFooter>&amp;L&amp;14Source:&amp;10 &amp;"Arial,Bold"&amp;14Office of the Accountant-General of the Federation&amp;CPage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9"/>
  <sheetViews>
    <sheetView topLeftCell="A26" zoomScale="56" workbookViewId="0">
      <selection activeCell="A49" sqref="A49"/>
    </sheetView>
  </sheetViews>
  <sheetFormatPr defaultRowHeight="12.5" x14ac:dyDescent="0.25"/>
  <cols>
    <col min="2" max="2" width="24.1796875" customWidth="1"/>
    <col min="4" max="5" width="25.54296875" customWidth="1"/>
    <col min="6" max="6" width="27.453125" customWidth="1"/>
    <col min="7" max="7" width="25" customWidth="1"/>
    <col min="8" max="8" width="26.1796875" customWidth="1"/>
    <col min="9" max="9" width="8.453125" customWidth="1"/>
    <col min="10" max="11" width="18.7265625" bestFit="1" customWidth="1"/>
  </cols>
  <sheetData>
    <row r="1" spans="1:9" ht="27.5" x14ac:dyDescent="0.55000000000000004">
      <c r="A1" s="154" t="s">
        <v>914</v>
      </c>
      <c r="B1" s="154"/>
      <c r="C1" s="154"/>
      <c r="D1" s="154"/>
      <c r="E1" s="154"/>
      <c r="F1" s="154"/>
      <c r="G1" s="154"/>
      <c r="H1" s="154"/>
      <c r="I1" s="154"/>
    </row>
    <row r="2" spans="1:9" ht="25" x14ac:dyDescent="0.5">
      <c r="A2" s="155" t="s">
        <v>915</v>
      </c>
      <c r="B2" s="156"/>
      <c r="C2" s="156"/>
      <c r="D2" s="156"/>
      <c r="E2" s="156"/>
      <c r="F2" s="156"/>
      <c r="G2" s="156"/>
      <c r="H2" s="156"/>
      <c r="I2" s="157"/>
    </row>
    <row r="3" spans="1:9" ht="23.25" customHeight="1" x14ac:dyDescent="0.35">
      <c r="A3" s="158" t="s">
        <v>922</v>
      </c>
      <c r="B3" s="158"/>
      <c r="C3" s="158"/>
      <c r="D3" s="158"/>
      <c r="E3" s="158"/>
      <c r="F3" s="158"/>
      <c r="G3" s="158"/>
      <c r="H3" s="158"/>
      <c r="I3" s="158"/>
    </row>
    <row r="4" spans="1:9" ht="17.5" x14ac:dyDescent="0.35">
      <c r="A4" s="91">
        <v>1</v>
      </c>
      <c r="B4" s="92">
        <v>2</v>
      </c>
      <c r="C4" s="92">
        <v>3</v>
      </c>
      <c r="D4" s="92">
        <v>4</v>
      </c>
      <c r="E4" s="92">
        <v>5</v>
      </c>
      <c r="F4" s="92">
        <v>6</v>
      </c>
      <c r="G4" s="92">
        <v>8</v>
      </c>
      <c r="H4" s="93" t="s">
        <v>916</v>
      </c>
      <c r="I4" s="94"/>
    </row>
    <row r="5" spans="1:9" ht="31" x14ac:dyDescent="0.35">
      <c r="A5" s="95" t="s">
        <v>0</v>
      </c>
      <c r="B5" s="95" t="s">
        <v>22</v>
      </c>
      <c r="C5" s="96" t="s">
        <v>1</v>
      </c>
      <c r="D5" s="97" t="s">
        <v>7</v>
      </c>
      <c r="E5" s="98" t="s">
        <v>917</v>
      </c>
      <c r="F5" s="99" t="s">
        <v>918</v>
      </c>
      <c r="G5" s="95" t="s">
        <v>13</v>
      </c>
      <c r="H5" s="95" t="s">
        <v>16</v>
      </c>
      <c r="I5" s="95" t="s">
        <v>0</v>
      </c>
    </row>
    <row r="6" spans="1:9" ht="18" x14ac:dyDescent="0.4">
      <c r="A6" s="48"/>
      <c r="B6" s="48"/>
      <c r="C6" s="48"/>
      <c r="D6" s="100" t="s">
        <v>913</v>
      </c>
      <c r="E6" s="100" t="s">
        <v>913</v>
      </c>
      <c r="F6" s="100" t="s">
        <v>913</v>
      </c>
      <c r="G6" s="100" t="s">
        <v>913</v>
      </c>
      <c r="H6" s="100" t="s">
        <v>913</v>
      </c>
      <c r="I6" s="48"/>
    </row>
    <row r="7" spans="1:9" ht="18" x14ac:dyDescent="0.4">
      <c r="A7" s="101">
        <v>1</v>
      </c>
      <c r="B7" s="48" t="s">
        <v>47</v>
      </c>
      <c r="C7" s="101">
        <v>17</v>
      </c>
      <c r="D7" s="48">
        <v>1767543761.3385</v>
      </c>
      <c r="E7" s="48">
        <v>0</v>
      </c>
      <c r="F7" s="48">
        <v>241714443.48730001</v>
      </c>
      <c r="G7" s="48">
        <v>679620852.84029996</v>
      </c>
      <c r="H7" s="48">
        <f>D7+E7+F7+G7</f>
        <v>2688879057.6661</v>
      </c>
      <c r="I7" s="102">
        <v>1</v>
      </c>
    </row>
    <row r="8" spans="1:9" ht="18" x14ac:dyDescent="0.4">
      <c r="A8" s="101">
        <v>2</v>
      </c>
      <c r="B8" s="48" t="s">
        <v>48</v>
      </c>
      <c r="C8" s="101">
        <v>21</v>
      </c>
      <c r="D8" s="48">
        <v>2229502771.0653</v>
      </c>
      <c r="E8" s="48">
        <v>0</v>
      </c>
      <c r="F8" s="48">
        <v>304888078.78420001</v>
      </c>
      <c r="G8" s="48">
        <v>808553409.31700003</v>
      </c>
      <c r="H8" s="48">
        <f t="shared" ref="H8:H43" si="0">D8+E8+F8+G8</f>
        <v>3342944259.1665001</v>
      </c>
      <c r="I8" s="102">
        <v>2</v>
      </c>
    </row>
    <row r="9" spans="1:9" ht="18" x14ac:dyDescent="0.4">
      <c r="A9" s="101">
        <v>3</v>
      </c>
      <c r="B9" s="48" t="s">
        <v>49</v>
      </c>
      <c r="C9" s="101">
        <v>31</v>
      </c>
      <c r="D9" s="48">
        <v>2969566679.3395</v>
      </c>
      <c r="E9" s="48">
        <v>0</v>
      </c>
      <c r="F9" s="48">
        <v>406093004.87769997</v>
      </c>
      <c r="G9" s="48">
        <v>1143936768.043</v>
      </c>
      <c r="H9" s="48">
        <f t="shared" si="0"/>
        <v>4519596452.2601995</v>
      </c>
      <c r="I9" s="102">
        <v>3</v>
      </c>
    </row>
    <row r="10" spans="1:9" ht="18" x14ac:dyDescent="0.4">
      <c r="A10" s="101">
        <v>4</v>
      </c>
      <c r="B10" s="48" t="s">
        <v>50</v>
      </c>
      <c r="C10" s="101">
        <v>21</v>
      </c>
      <c r="D10" s="48">
        <v>2241551240.4110999</v>
      </c>
      <c r="E10" s="48">
        <v>0</v>
      </c>
      <c r="F10" s="48">
        <v>306535726.28619999</v>
      </c>
      <c r="G10" s="48">
        <v>897577145.01839995</v>
      </c>
      <c r="H10" s="48">
        <f t="shared" si="0"/>
        <v>3445664111.7157001</v>
      </c>
      <c r="I10" s="102">
        <v>4</v>
      </c>
    </row>
    <row r="11" spans="1:9" ht="18" x14ac:dyDescent="0.4">
      <c r="A11" s="101">
        <v>5</v>
      </c>
      <c r="B11" s="48" t="s">
        <v>51</v>
      </c>
      <c r="C11" s="101">
        <v>20</v>
      </c>
      <c r="D11" s="48">
        <v>2544604232.9064999</v>
      </c>
      <c r="E11" s="48">
        <v>0</v>
      </c>
      <c r="F11" s="48">
        <v>347978708.93239999</v>
      </c>
      <c r="G11" s="48">
        <v>912047079.36940002</v>
      </c>
      <c r="H11" s="48">
        <f t="shared" si="0"/>
        <v>3804630021.2082996</v>
      </c>
      <c r="I11" s="102">
        <v>5</v>
      </c>
    </row>
    <row r="12" spans="1:9" ht="18" x14ac:dyDescent="0.4">
      <c r="A12" s="101">
        <v>6</v>
      </c>
      <c r="B12" s="48" t="s">
        <v>52</v>
      </c>
      <c r="C12" s="101">
        <v>8</v>
      </c>
      <c r="D12" s="48">
        <v>1035747063.789</v>
      </c>
      <c r="E12" s="48">
        <v>0</v>
      </c>
      <c r="F12" s="48">
        <v>141640071.71599999</v>
      </c>
      <c r="G12" s="48">
        <v>362437528.01349998</v>
      </c>
      <c r="H12" s="48">
        <f t="shared" si="0"/>
        <v>1539824663.5185001</v>
      </c>
      <c r="I12" s="102">
        <v>6</v>
      </c>
    </row>
    <row r="13" spans="1:9" ht="18" x14ac:dyDescent="0.4">
      <c r="A13" s="101">
        <v>7</v>
      </c>
      <c r="B13" s="48" t="s">
        <v>53</v>
      </c>
      <c r="C13" s="101">
        <v>23</v>
      </c>
      <c r="D13" s="48">
        <v>2768923230.5801001</v>
      </c>
      <c r="E13" s="48">
        <f>-139538498.52</f>
        <v>-139538498.52000001</v>
      </c>
      <c r="F13" s="48">
        <v>378654691.54299998</v>
      </c>
      <c r="G13" s="48">
        <v>937031447.37409997</v>
      </c>
      <c r="H13" s="48">
        <f t="shared" si="0"/>
        <v>3945070870.9771996</v>
      </c>
      <c r="I13" s="102">
        <v>7</v>
      </c>
    </row>
    <row r="14" spans="1:9" ht="18" x14ac:dyDescent="0.4">
      <c r="A14" s="101">
        <v>8</v>
      </c>
      <c r="B14" s="48" t="s">
        <v>54</v>
      </c>
      <c r="C14" s="101">
        <v>27</v>
      </c>
      <c r="D14" s="48">
        <v>3006220848.2957001</v>
      </c>
      <c r="E14" s="48">
        <v>0</v>
      </c>
      <c r="F14" s="48">
        <v>411105521.25480002</v>
      </c>
      <c r="G14" s="48">
        <v>1053951156.1496</v>
      </c>
      <c r="H14" s="48">
        <f t="shared" si="0"/>
        <v>4471277525.7000999</v>
      </c>
      <c r="I14" s="102">
        <v>8</v>
      </c>
    </row>
    <row r="15" spans="1:9" ht="18" x14ac:dyDescent="0.4">
      <c r="A15" s="101">
        <v>9</v>
      </c>
      <c r="B15" s="48" t="s">
        <v>55</v>
      </c>
      <c r="C15" s="101">
        <v>18</v>
      </c>
      <c r="D15" s="48">
        <v>1938015897.2471001</v>
      </c>
      <c r="E15" s="48">
        <f>-38551266.1</f>
        <v>-38551266.100000001</v>
      </c>
      <c r="F15" s="48">
        <v>265026781.412</v>
      </c>
      <c r="G15" s="48">
        <v>703576986.45809996</v>
      </c>
      <c r="H15" s="48">
        <f t="shared" si="0"/>
        <v>2868068399.0172</v>
      </c>
      <c r="I15" s="102">
        <v>9</v>
      </c>
    </row>
    <row r="16" spans="1:9" ht="18" x14ac:dyDescent="0.4">
      <c r="A16" s="101">
        <v>10</v>
      </c>
      <c r="B16" s="48" t="s">
        <v>56</v>
      </c>
      <c r="C16" s="101">
        <v>25</v>
      </c>
      <c r="D16" s="48">
        <v>2483289418.2718</v>
      </c>
      <c r="E16" s="48">
        <v>0</v>
      </c>
      <c r="F16" s="48">
        <v>339593809.71749997</v>
      </c>
      <c r="G16" s="48">
        <v>1017315003.8282</v>
      </c>
      <c r="H16" s="48">
        <f t="shared" si="0"/>
        <v>3840198231.8174996</v>
      </c>
      <c r="I16" s="102">
        <v>10</v>
      </c>
    </row>
    <row r="17" spans="1:9" ht="18" x14ac:dyDescent="0.4">
      <c r="A17" s="101">
        <v>11</v>
      </c>
      <c r="B17" s="48" t="s">
        <v>57</v>
      </c>
      <c r="C17" s="101">
        <v>13</v>
      </c>
      <c r="D17" s="48">
        <v>1433619260.7665999</v>
      </c>
      <c r="E17" s="48">
        <f>-45097823.1178</f>
        <v>-45097823.117799997</v>
      </c>
      <c r="F17" s="48">
        <v>196049732.611</v>
      </c>
      <c r="G17" s="48">
        <v>591047643.83519995</v>
      </c>
      <c r="H17" s="48">
        <f t="shared" si="0"/>
        <v>2175618814.0949998</v>
      </c>
      <c r="I17" s="102">
        <v>11</v>
      </c>
    </row>
    <row r="18" spans="1:9" ht="18" x14ac:dyDescent="0.4">
      <c r="A18" s="101">
        <v>12</v>
      </c>
      <c r="B18" s="48" t="s">
        <v>58</v>
      </c>
      <c r="C18" s="101">
        <v>18</v>
      </c>
      <c r="D18" s="48">
        <v>1900052520.1896</v>
      </c>
      <c r="E18" s="48">
        <v>0</v>
      </c>
      <c r="F18" s="48">
        <v>259835228.72799999</v>
      </c>
      <c r="G18" s="48">
        <v>743795200.09029996</v>
      </c>
      <c r="H18" s="48">
        <f t="shared" si="0"/>
        <v>2903682949.0079002</v>
      </c>
      <c r="I18" s="102">
        <v>12</v>
      </c>
    </row>
    <row r="19" spans="1:9" ht="18" x14ac:dyDescent="0.4">
      <c r="A19" s="101">
        <v>13</v>
      </c>
      <c r="B19" s="48" t="s">
        <v>59</v>
      </c>
      <c r="C19" s="101">
        <v>16</v>
      </c>
      <c r="D19" s="48">
        <v>1508710605.1991</v>
      </c>
      <c r="E19" s="48">
        <v>0</v>
      </c>
      <c r="F19" s="48">
        <v>206318594.3655</v>
      </c>
      <c r="G19" s="48">
        <v>611363421.42770004</v>
      </c>
      <c r="H19" s="48">
        <f t="shared" si="0"/>
        <v>2326392620.9923</v>
      </c>
      <c r="I19" s="102">
        <v>13</v>
      </c>
    </row>
    <row r="20" spans="1:9" ht="18" x14ac:dyDescent="0.4">
      <c r="A20" s="101">
        <v>14</v>
      </c>
      <c r="B20" s="48" t="s">
        <v>60</v>
      </c>
      <c r="C20" s="101">
        <v>17</v>
      </c>
      <c r="D20" s="48">
        <v>1930481608.5975001</v>
      </c>
      <c r="E20" s="48">
        <v>0</v>
      </c>
      <c r="F20" s="48">
        <v>263996455.3585</v>
      </c>
      <c r="G20" s="48">
        <v>785479701.63209999</v>
      </c>
      <c r="H20" s="48">
        <f t="shared" si="0"/>
        <v>2979957765.5881004</v>
      </c>
      <c r="I20" s="102">
        <v>14</v>
      </c>
    </row>
    <row r="21" spans="1:9" ht="18" x14ac:dyDescent="0.4">
      <c r="A21" s="101">
        <v>15</v>
      </c>
      <c r="B21" s="48" t="s">
        <v>61</v>
      </c>
      <c r="C21" s="101">
        <v>11</v>
      </c>
      <c r="D21" s="48">
        <v>1322767346.5107999</v>
      </c>
      <c r="E21" s="48">
        <f>-53983557.43</f>
        <v>-53983557.43</v>
      </c>
      <c r="F21" s="48">
        <v>180890555.5939</v>
      </c>
      <c r="G21" s="48">
        <v>481002614.6031</v>
      </c>
      <c r="H21" s="48">
        <f t="shared" si="0"/>
        <v>1930676959.2777998</v>
      </c>
      <c r="I21" s="102">
        <v>15</v>
      </c>
    </row>
    <row r="22" spans="1:9" ht="18" x14ac:dyDescent="0.4">
      <c r="A22" s="101">
        <v>16</v>
      </c>
      <c r="B22" s="48" t="s">
        <v>62</v>
      </c>
      <c r="C22" s="101">
        <v>27</v>
      </c>
      <c r="D22" s="48">
        <v>2587274787.5682998</v>
      </c>
      <c r="E22" s="48">
        <v>0</v>
      </c>
      <c r="F22" s="48">
        <v>353813975.70169997</v>
      </c>
      <c r="G22" s="48">
        <v>1036106462.6663001</v>
      </c>
      <c r="H22" s="48">
        <f t="shared" si="0"/>
        <v>3977195225.9362993</v>
      </c>
      <c r="I22" s="102">
        <v>16</v>
      </c>
    </row>
    <row r="23" spans="1:9" ht="18" x14ac:dyDescent="0.4">
      <c r="A23" s="101">
        <v>17</v>
      </c>
      <c r="B23" s="48" t="s">
        <v>63</v>
      </c>
      <c r="C23" s="101">
        <v>27</v>
      </c>
      <c r="D23" s="48">
        <v>2718175764.4988999</v>
      </c>
      <c r="E23" s="48">
        <v>0</v>
      </c>
      <c r="F23" s="48">
        <v>371714894.18669999</v>
      </c>
      <c r="G23" s="48">
        <v>1056302231.4463</v>
      </c>
      <c r="H23" s="48">
        <f t="shared" si="0"/>
        <v>4146192890.1318998</v>
      </c>
      <c r="I23" s="102">
        <v>17</v>
      </c>
    </row>
    <row r="24" spans="1:9" ht="18" x14ac:dyDescent="0.4">
      <c r="A24" s="101">
        <v>18</v>
      </c>
      <c r="B24" s="48" t="s">
        <v>64</v>
      </c>
      <c r="C24" s="101">
        <v>23</v>
      </c>
      <c r="D24" s="48">
        <v>3056846031.3427</v>
      </c>
      <c r="E24" s="48">
        <v>0</v>
      </c>
      <c r="F24" s="48">
        <v>418028596.21020001</v>
      </c>
      <c r="G24" s="48">
        <v>1129024567.9962001</v>
      </c>
      <c r="H24" s="48">
        <f t="shared" si="0"/>
        <v>4603899195.5490999</v>
      </c>
      <c r="I24" s="102">
        <v>18</v>
      </c>
    </row>
    <row r="25" spans="1:9" ht="18" x14ac:dyDescent="0.4">
      <c r="A25" s="101">
        <v>19</v>
      </c>
      <c r="B25" s="48" t="s">
        <v>65</v>
      </c>
      <c r="C25" s="101">
        <v>44</v>
      </c>
      <c r="D25" s="48">
        <v>4866760871.1149998</v>
      </c>
      <c r="E25" s="48">
        <v>0</v>
      </c>
      <c r="F25" s="48">
        <v>665537352.61179996</v>
      </c>
      <c r="G25" s="48">
        <v>2045303388.1661</v>
      </c>
      <c r="H25" s="48">
        <f t="shared" si="0"/>
        <v>7577601611.8929005</v>
      </c>
      <c r="I25" s="102">
        <v>19</v>
      </c>
    </row>
    <row r="26" spans="1:9" ht="18" x14ac:dyDescent="0.4">
      <c r="A26" s="101">
        <v>20</v>
      </c>
      <c r="B26" s="48" t="s">
        <v>66</v>
      </c>
      <c r="C26" s="101">
        <v>34</v>
      </c>
      <c r="D26" s="48">
        <v>3705147890.4166002</v>
      </c>
      <c r="E26" s="48">
        <v>0</v>
      </c>
      <c r="F26" s="48">
        <v>506684914.94220001</v>
      </c>
      <c r="G26" s="48">
        <v>1354851320.3439</v>
      </c>
      <c r="H26" s="48">
        <f t="shared" si="0"/>
        <v>5566684125.7027006</v>
      </c>
      <c r="I26" s="102">
        <v>20</v>
      </c>
    </row>
    <row r="27" spans="1:9" ht="18" x14ac:dyDescent="0.4">
      <c r="A27" s="101">
        <v>21</v>
      </c>
      <c r="B27" s="48" t="s">
        <v>67</v>
      </c>
      <c r="C27" s="101">
        <v>21</v>
      </c>
      <c r="D27" s="48">
        <v>2338346026.2262001</v>
      </c>
      <c r="E27" s="48">
        <v>0</v>
      </c>
      <c r="F27" s="48">
        <v>319772568.44929999</v>
      </c>
      <c r="G27" s="48">
        <v>813611275.78620005</v>
      </c>
      <c r="H27" s="48">
        <f t="shared" si="0"/>
        <v>3471729870.4617</v>
      </c>
      <c r="I27" s="102">
        <v>21</v>
      </c>
    </row>
    <row r="28" spans="1:9" ht="18" x14ac:dyDescent="0.4">
      <c r="A28" s="101">
        <v>22</v>
      </c>
      <c r="B28" s="48" t="s">
        <v>68</v>
      </c>
      <c r="C28" s="101">
        <v>21</v>
      </c>
      <c r="D28" s="48">
        <v>2416851898.4786</v>
      </c>
      <c r="E28" s="48">
        <f>-367088189.79</f>
        <v>-367088189.79000002</v>
      </c>
      <c r="F28" s="48">
        <v>330508372.35820001</v>
      </c>
      <c r="G28" s="48">
        <v>817963390.26499999</v>
      </c>
      <c r="H28" s="48">
        <f t="shared" si="0"/>
        <v>3198235471.3118</v>
      </c>
      <c r="I28" s="102">
        <v>22</v>
      </c>
    </row>
    <row r="29" spans="1:9" ht="18" x14ac:dyDescent="0.4">
      <c r="A29" s="101">
        <v>23</v>
      </c>
      <c r="B29" s="48" t="s">
        <v>69</v>
      </c>
      <c r="C29" s="101">
        <v>16</v>
      </c>
      <c r="D29" s="48">
        <v>1710175871.1324</v>
      </c>
      <c r="E29" s="48">
        <v>0</v>
      </c>
      <c r="F29" s="48">
        <v>233869292.51660001</v>
      </c>
      <c r="G29" s="48">
        <v>618209719.64559996</v>
      </c>
      <c r="H29" s="48">
        <f t="shared" si="0"/>
        <v>2562254883.2946</v>
      </c>
      <c r="I29" s="102">
        <v>23</v>
      </c>
    </row>
    <row r="30" spans="1:9" ht="18" x14ac:dyDescent="0.4">
      <c r="A30" s="101">
        <v>24</v>
      </c>
      <c r="B30" s="48" t="s">
        <v>70</v>
      </c>
      <c r="C30" s="101">
        <v>20</v>
      </c>
      <c r="D30" s="48">
        <v>2913278077.4829001</v>
      </c>
      <c r="E30" s="48">
        <v>0</v>
      </c>
      <c r="F30" s="48">
        <v>398395448.31900001</v>
      </c>
      <c r="G30" s="48">
        <v>6606748315.7674999</v>
      </c>
      <c r="H30" s="48">
        <f t="shared" si="0"/>
        <v>9918421841.5694008</v>
      </c>
      <c r="I30" s="102">
        <v>24</v>
      </c>
    </row>
    <row r="31" spans="1:9" ht="18" x14ac:dyDescent="0.4">
      <c r="A31" s="101">
        <v>25</v>
      </c>
      <c r="B31" s="48" t="s">
        <v>71</v>
      </c>
      <c r="C31" s="101">
        <v>13</v>
      </c>
      <c r="D31" s="48">
        <v>1525771633.3411</v>
      </c>
      <c r="E31" s="48">
        <f>-39238127.24</f>
        <v>-39238127.240000002</v>
      </c>
      <c r="F31" s="48">
        <v>208651717.31999999</v>
      </c>
      <c r="G31" s="48">
        <v>515029799.10820001</v>
      </c>
      <c r="H31" s="48">
        <f t="shared" si="0"/>
        <v>2210215022.5292997</v>
      </c>
      <c r="I31" s="102">
        <v>25</v>
      </c>
    </row>
    <row r="32" spans="1:9" ht="18" x14ac:dyDescent="0.4">
      <c r="A32" s="101">
        <v>26</v>
      </c>
      <c r="B32" s="48" t="s">
        <v>72</v>
      </c>
      <c r="C32" s="101">
        <v>25</v>
      </c>
      <c r="D32" s="48">
        <v>2824085599.6637998</v>
      </c>
      <c r="E32" s="48">
        <v>0</v>
      </c>
      <c r="F32" s="48">
        <v>386198233.96399999</v>
      </c>
      <c r="G32" s="48">
        <v>987310457.45459998</v>
      </c>
      <c r="H32" s="48">
        <f t="shared" si="0"/>
        <v>4197594291.0823998</v>
      </c>
      <c r="I32" s="102">
        <v>26</v>
      </c>
    </row>
    <row r="33" spans="1:11" ht="18" x14ac:dyDescent="0.4">
      <c r="A33" s="101">
        <v>27</v>
      </c>
      <c r="B33" s="48" t="s">
        <v>73</v>
      </c>
      <c r="C33" s="101">
        <v>20</v>
      </c>
      <c r="D33" s="48">
        <v>2014692455.9351001</v>
      </c>
      <c r="E33" s="48">
        <f>-115776950.4</f>
        <v>-115776950.40000001</v>
      </c>
      <c r="F33" s="48">
        <v>275512423.75779998</v>
      </c>
      <c r="G33" s="48">
        <v>846358535.46630001</v>
      </c>
      <c r="H33" s="48">
        <f t="shared" si="0"/>
        <v>3020786464.7592001</v>
      </c>
      <c r="I33" s="102">
        <v>27</v>
      </c>
    </row>
    <row r="34" spans="1:11" ht="18" x14ac:dyDescent="0.4">
      <c r="A34" s="101">
        <v>28</v>
      </c>
      <c r="B34" s="48" t="s">
        <v>74</v>
      </c>
      <c r="C34" s="101">
        <v>18</v>
      </c>
      <c r="D34" s="48">
        <v>1924158733.6570001</v>
      </c>
      <c r="E34" s="48">
        <f>-47177126.82</f>
        <v>-47177126.82</v>
      </c>
      <c r="F34" s="48">
        <v>263131792.072</v>
      </c>
      <c r="G34" s="48">
        <v>752971734.83060002</v>
      </c>
      <c r="H34" s="48">
        <f t="shared" si="0"/>
        <v>2893085133.7396002</v>
      </c>
      <c r="I34" s="102">
        <v>28</v>
      </c>
    </row>
    <row r="35" spans="1:11" ht="18" x14ac:dyDescent="0.4">
      <c r="A35" s="101">
        <v>29</v>
      </c>
      <c r="B35" s="48" t="s">
        <v>75</v>
      </c>
      <c r="C35" s="101">
        <v>30</v>
      </c>
      <c r="D35" s="48">
        <v>2606321653.6623001</v>
      </c>
      <c r="E35" s="48">
        <f>-82028645.4</f>
        <v>-82028645.400000006</v>
      </c>
      <c r="F35" s="48">
        <v>356418665.18000001</v>
      </c>
      <c r="G35" s="48">
        <v>1048783432.5414</v>
      </c>
      <c r="H35" s="48">
        <f t="shared" si="0"/>
        <v>3929495105.9836998</v>
      </c>
      <c r="I35" s="102">
        <v>29</v>
      </c>
    </row>
    <row r="36" spans="1:11" ht="18" x14ac:dyDescent="0.4">
      <c r="A36" s="101">
        <v>30</v>
      </c>
      <c r="B36" s="48" t="s">
        <v>76</v>
      </c>
      <c r="C36" s="101">
        <v>33</v>
      </c>
      <c r="D36" s="48">
        <v>3287671409.5869002</v>
      </c>
      <c r="E36" s="48">
        <f>-83688581.46</f>
        <v>-83688581.459999993</v>
      </c>
      <c r="F36" s="48">
        <v>449594336.79629999</v>
      </c>
      <c r="G36" s="48">
        <v>1606766324.1724</v>
      </c>
      <c r="H36" s="48">
        <f t="shared" si="0"/>
        <v>5260343489.0956001</v>
      </c>
      <c r="I36" s="102">
        <v>30</v>
      </c>
    </row>
    <row r="37" spans="1:11" ht="18" x14ac:dyDescent="0.4">
      <c r="A37" s="101">
        <v>31</v>
      </c>
      <c r="B37" s="48" t="s">
        <v>77</v>
      </c>
      <c r="C37" s="101">
        <v>17</v>
      </c>
      <c r="D37" s="48">
        <v>2060929472.0393</v>
      </c>
      <c r="E37" s="48">
        <v>0</v>
      </c>
      <c r="F37" s="48">
        <v>281835409.84759998</v>
      </c>
      <c r="G37" s="48">
        <v>713512585.40310001</v>
      </c>
      <c r="H37" s="48">
        <f t="shared" si="0"/>
        <v>3056277467.29</v>
      </c>
      <c r="I37" s="102">
        <v>31</v>
      </c>
    </row>
    <row r="38" spans="1:11" ht="18" x14ac:dyDescent="0.4">
      <c r="A38" s="101">
        <v>32</v>
      </c>
      <c r="B38" s="48" t="s">
        <v>78</v>
      </c>
      <c r="C38" s="101">
        <v>23</v>
      </c>
      <c r="D38" s="48">
        <v>2554636332.1329002</v>
      </c>
      <c r="E38" s="48">
        <v>0</v>
      </c>
      <c r="F38" s="48">
        <v>349350614.5873</v>
      </c>
      <c r="G38" s="48">
        <v>1278642162.2732</v>
      </c>
      <c r="H38" s="48">
        <f t="shared" si="0"/>
        <v>4182629108.9934001</v>
      </c>
      <c r="I38" s="102">
        <v>32</v>
      </c>
    </row>
    <row r="39" spans="1:11" ht="18" x14ac:dyDescent="0.4">
      <c r="A39" s="101">
        <v>33</v>
      </c>
      <c r="B39" s="48" t="s">
        <v>79</v>
      </c>
      <c r="C39" s="101">
        <v>23</v>
      </c>
      <c r="D39" s="48">
        <v>2572914182.6835999</v>
      </c>
      <c r="E39" s="48">
        <f>-35989038.17</f>
        <v>-35989038.170000002</v>
      </c>
      <c r="F39" s="48">
        <v>351850139.95719999</v>
      </c>
      <c r="G39" s="48">
        <v>894398761.05079997</v>
      </c>
      <c r="H39" s="48">
        <f t="shared" si="0"/>
        <v>3783174045.5215998</v>
      </c>
      <c r="I39" s="102">
        <v>33</v>
      </c>
    </row>
    <row r="40" spans="1:11" ht="18" x14ac:dyDescent="0.4">
      <c r="A40" s="101">
        <v>34</v>
      </c>
      <c r="B40" s="48" t="s">
        <v>80</v>
      </c>
      <c r="C40" s="101">
        <v>16</v>
      </c>
      <c r="D40" s="48">
        <v>1928407787.7634001</v>
      </c>
      <c r="E40" s="48">
        <v>0</v>
      </c>
      <c r="F40" s="48">
        <v>263712857.03420001</v>
      </c>
      <c r="G40" s="48">
        <v>606621941.64320004</v>
      </c>
      <c r="H40" s="48">
        <f t="shared" si="0"/>
        <v>2798742586.4408002</v>
      </c>
      <c r="I40" s="102">
        <v>34</v>
      </c>
    </row>
    <row r="41" spans="1:11" ht="18" x14ac:dyDescent="0.4">
      <c r="A41" s="101">
        <v>35</v>
      </c>
      <c r="B41" s="48" t="s">
        <v>81</v>
      </c>
      <c r="C41" s="101">
        <v>17</v>
      </c>
      <c r="D41" s="48">
        <v>1938845029.9832001</v>
      </c>
      <c r="E41" s="48">
        <v>0</v>
      </c>
      <c r="F41" s="48">
        <v>265140166.64320001</v>
      </c>
      <c r="G41" s="48">
        <v>634702885.43550003</v>
      </c>
      <c r="H41" s="48">
        <f t="shared" si="0"/>
        <v>2838688082.0619001</v>
      </c>
      <c r="I41" s="102">
        <v>35</v>
      </c>
    </row>
    <row r="42" spans="1:11" ht="18" x14ac:dyDescent="0.4">
      <c r="A42" s="101">
        <v>36</v>
      </c>
      <c r="B42" s="48" t="s">
        <v>82</v>
      </c>
      <c r="C42" s="101">
        <v>14</v>
      </c>
      <c r="D42" s="48">
        <v>1751876092.7672999</v>
      </c>
      <c r="E42" s="48">
        <v>0</v>
      </c>
      <c r="F42" s="48">
        <v>239571864.68810001</v>
      </c>
      <c r="G42" s="48">
        <v>634951745.63520002</v>
      </c>
      <c r="H42" s="48">
        <f t="shared" si="0"/>
        <v>2626399703.0906</v>
      </c>
      <c r="I42" s="102">
        <v>36</v>
      </c>
    </row>
    <row r="43" spans="1:11" ht="18" x14ac:dyDescent="0.4">
      <c r="A43" s="101">
        <v>37</v>
      </c>
      <c r="B43" s="48" t="s">
        <v>919</v>
      </c>
      <c r="C43" s="101">
        <v>6</v>
      </c>
      <c r="D43" s="48">
        <v>773749856.13419998</v>
      </c>
      <c r="E43" s="48">
        <v>0</v>
      </c>
      <c r="F43" s="48">
        <v>105811533.4764</v>
      </c>
      <c r="G43" s="48">
        <v>1420521743.6536</v>
      </c>
      <c r="H43" s="48">
        <f t="shared" si="0"/>
        <v>2300083133.2642002</v>
      </c>
      <c r="I43" s="102">
        <v>37</v>
      </c>
    </row>
    <row r="44" spans="1:11" ht="18" x14ac:dyDescent="0.4">
      <c r="A44" s="101"/>
      <c r="B44" s="103" t="s">
        <v>920</v>
      </c>
      <c r="C44" s="48"/>
      <c r="D44" s="104">
        <f>SUM(D7:D43)</f>
        <v>85157513942.119919</v>
      </c>
      <c r="E44" s="104">
        <f>SUM(E7:E43)</f>
        <v>-1048157804.4478</v>
      </c>
      <c r="F44" s="104">
        <f>SUM(F7:F43)</f>
        <v>11645426575.287802</v>
      </c>
      <c r="G44" s="104">
        <f>SUM(G7:G43)</f>
        <v>39147428738.751205</v>
      </c>
      <c r="H44" s="104">
        <f>SUM(H7:H43)</f>
        <v>134902211451.71111</v>
      </c>
      <c r="I44" s="102"/>
    </row>
    <row r="45" spans="1:11" ht="18" x14ac:dyDescent="0.4">
      <c r="A45" s="159"/>
      <c r="B45" s="159"/>
      <c r="C45" s="159"/>
      <c r="D45" s="159"/>
      <c r="E45" s="159"/>
      <c r="F45" s="159"/>
      <c r="G45" s="159"/>
      <c r="H45" s="159"/>
      <c r="I45" s="159"/>
    </row>
    <row r="46" spans="1:11" x14ac:dyDescent="0.25">
      <c r="A46" s="160"/>
      <c r="B46" s="160"/>
      <c r="C46" s="160"/>
      <c r="D46" s="160"/>
      <c r="E46" s="160"/>
      <c r="F46" s="160"/>
      <c r="G46" s="160"/>
      <c r="H46" s="160"/>
      <c r="I46" s="160"/>
      <c r="K46" s="33"/>
    </row>
    <row r="47" spans="1:11" ht="22.5" x14ac:dyDescent="0.45">
      <c r="A47" s="153" t="s">
        <v>921</v>
      </c>
      <c r="B47" s="153"/>
      <c r="C47" s="153"/>
      <c r="D47" s="153"/>
      <c r="E47" s="153"/>
      <c r="F47" s="153"/>
      <c r="G47" s="153"/>
      <c r="H47" s="153"/>
      <c r="I47" s="153"/>
      <c r="J47" s="34"/>
    </row>
    <row r="48" spans="1:11" x14ac:dyDescent="0.25">
      <c r="G48" s="33"/>
    </row>
    <row r="49" spans="8:8" x14ac:dyDescent="0.25">
      <c r="H49" s="34"/>
    </row>
  </sheetData>
  <mergeCells count="6">
    <mergeCell ref="A47:I47"/>
    <mergeCell ref="A1:I1"/>
    <mergeCell ref="A2:I2"/>
    <mergeCell ref="A3:I3"/>
    <mergeCell ref="A45:I45"/>
    <mergeCell ref="A46:I46"/>
  </mergeCells>
  <pageMargins left="0.70866141732283472" right="0.70866141732283472" top="0.15748031496062992" bottom="0.15748031496062992" header="0.31496062992125984" footer="0.31496062992125984"/>
  <pageSetup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MONTHENTRY</vt:lpstr>
      <vt:lpstr>Sum &amp; FG</vt:lpstr>
      <vt:lpstr>SG Details</vt:lpstr>
      <vt:lpstr>LGC Details</vt:lpstr>
      <vt:lpstr>sum sum</vt:lpstr>
      <vt:lpstr>acctmonth</vt:lpstr>
      <vt:lpstr>previuosmonth</vt:lpstr>
      <vt:lpstr>'SG Details'!Print_Area</vt:lpstr>
      <vt:lpstr>'sum sum'!Print_Area</vt:lpstr>
      <vt:lpstr>'LGC Details'!Print_Titles</vt:lpstr>
    </vt:vector>
  </TitlesOfParts>
  <Company>OAGF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Emuesiri Ojo</cp:lastModifiedBy>
  <cp:lastPrinted>2020-05-09T10:05:53Z</cp:lastPrinted>
  <dcterms:created xsi:type="dcterms:W3CDTF">2003-11-12T08:54:16Z</dcterms:created>
  <dcterms:modified xsi:type="dcterms:W3CDTF">2020-06-02T17:30:35Z</dcterms:modified>
</cp:coreProperties>
</file>